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hibuya\Box Sync\shibuya\ブログ用\"/>
    </mc:Choice>
  </mc:AlternateContent>
  <bookViews>
    <workbookView xWindow="0" yWindow="0" windowWidth="16170" windowHeight="5940" tabRatio="722"/>
  </bookViews>
  <sheets>
    <sheet name="広告費グラフ" sheetId="4" r:id="rId1"/>
    <sheet name="広告費(グラフ用)" sheetId="3" r:id="rId2"/>
    <sheet name="元データ" sheetId="1" r:id="rId3"/>
    <sheet name="元データ (2)" sheetId="8" r:id="rId4"/>
    <sheet name="参考用" sheetId="6" r:id="rId5"/>
  </sheets>
  <definedNames>
    <definedName name="_xlnm._FilterDatabase" localSheetId="3" hidden="1">'元データ (2)'!$AC$111:$AE$111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8" l="1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12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85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58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1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4" i="8"/>
  <c r="M133" i="8"/>
  <c r="C133" i="8"/>
  <c r="AA132" i="8"/>
  <c r="Z132" i="8"/>
  <c r="Y132" i="8"/>
  <c r="X132" i="8"/>
  <c r="W132" i="8"/>
  <c r="V132" i="8"/>
  <c r="U132" i="8"/>
  <c r="T132" i="8"/>
  <c r="S132" i="8"/>
  <c r="M132" i="8"/>
  <c r="C132" i="8"/>
  <c r="AA131" i="8"/>
  <c r="Z131" i="8"/>
  <c r="Y131" i="8"/>
  <c r="X131" i="8"/>
  <c r="W131" i="8"/>
  <c r="V131" i="8"/>
  <c r="U131" i="8"/>
  <c r="T131" i="8"/>
  <c r="S131" i="8"/>
  <c r="N131" i="8"/>
  <c r="M131" i="8"/>
  <c r="C131" i="8"/>
  <c r="AA130" i="8"/>
  <c r="Z130" i="8"/>
  <c r="Y130" i="8"/>
  <c r="X130" i="8"/>
  <c r="W130" i="8"/>
  <c r="V130" i="8"/>
  <c r="U130" i="8"/>
  <c r="T130" i="8"/>
  <c r="S130" i="8"/>
  <c r="R130" i="8"/>
  <c r="N130" i="8"/>
  <c r="M130" i="8"/>
  <c r="C130" i="8"/>
  <c r="AA129" i="8"/>
  <c r="Z129" i="8"/>
  <c r="Y129" i="8"/>
  <c r="X129" i="8"/>
  <c r="W129" i="8"/>
  <c r="V129" i="8"/>
  <c r="U129" i="8"/>
  <c r="T129" i="8"/>
  <c r="S129" i="8"/>
  <c r="R129" i="8"/>
  <c r="M129" i="8"/>
  <c r="C129" i="8"/>
  <c r="N129" i="8" s="1"/>
  <c r="AA128" i="8"/>
  <c r="Z128" i="8"/>
  <c r="Y128" i="8"/>
  <c r="X128" i="8"/>
  <c r="W128" i="8"/>
  <c r="V128" i="8"/>
  <c r="U128" i="8"/>
  <c r="T128" i="8"/>
  <c r="S128" i="8"/>
  <c r="M128" i="8"/>
  <c r="C128" i="8"/>
  <c r="AA127" i="8"/>
  <c r="Z127" i="8"/>
  <c r="Y127" i="8"/>
  <c r="X127" i="8"/>
  <c r="W127" i="8"/>
  <c r="V127" i="8"/>
  <c r="U127" i="8"/>
  <c r="T127" i="8"/>
  <c r="S127" i="8"/>
  <c r="N127" i="8"/>
  <c r="M127" i="8"/>
  <c r="C127" i="8"/>
  <c r="AA126" i="8"/>
  <c r="Z126" i="8"/>
  <c r="Y126" i="8"/>
  <c r="X126" i="8"/>
  <c r="W126" i="8"/>
  <c r="V126" i="8"/>
  <c r="U126" i="8"/>
  <c r="T126" i="8"/>
  <c r="S126" i="8"/>
  <c r="R126" i="8"/>
  <c r="N126" i="8"/>
  <c r="M126" i="8"/>
  <c r="C126" i="8"/>
  <c r="AA125" i="8"/>
  <c r="Z125" i="8"/>
  <c r="Y125" i="8"/>
  <c r="X125" i="8"/>
  <c r="W125" i="8"/>
  <c r="V125" i="8"/>
  <c r="U125" i="8"/>
  <c r="T125" i="8"/>
  <c r="S125" i="8"/>
  <c r="R125" i="8"/>
  <c r="M125" i="8"/>
  <c r="C125" i="8"/>
  <c r="N125" i="8" s="1"/>
  <c r="AA124" i="8"/>
  <c r="Z124" i="8"/>
  <c r="Y124" i="8"/>
  <c r="X124" i="8"/>
  <c r="W124" i="8"/>
  <c r="V124" i="8"/>
  <c r="U124" i="8"/>
  <c r="T124" i="8"/>
  <c r="S124" i="8"/>
  <c r="M124" i="8"/>
  <c r="C124" i="8"/>
  <c r="AA123" i="8"/>
  <c r="Z123" i="8"/>
  <c r="Y123" i="8"/>
  <c r="X123" i="8"/>
  <c r="W123" i="8"/>
  <c r="V123" i="8"/>
  <c r="U123" i="8"/>
  <c r="T123" i="8"/>
  <c r="S123" i="8"/>
  <c r="N123" i="8"/>
  <c r="M123" i="8"/>
  <c r="C123" i="8"/>
  <c r="AA122" i="8"/>
  <c r="Z122" i="8"/>
  <c r="Y122" i="8"/>
  <c r="X122" i="8"/>
  <c r="W122" i="8"/>
  <c r="V122" i="8"/>
  <c r="U122" i="8"/>
  <c r="T122" i="8"/>
  <c r="S122" i="8"/>
  <c r="R122" i="8"/>
  <c r="N122" i="8"/>
  <c r="M122" i="8"/>
  <c r="C122" i="8"/>
  <c r="AA121" i="8"/>
  <c r="Z121" i="8"/>
  <c r="Y121" i="8"/>
  <c r="X121" i="8"/>
  <c r="W121" i="8"/>
  <c r="V121" i="8"/>
  <c r="U121" i="8"/>
  <c r="T121" i="8"/>
  <c r="S121" i="8"/>
  <c r="R121" i="8"/>
  <c r="M121" i="8"/>
  <c r="C121" i="8"/>
  <c r="N121" i="8" s="1"/>
  <c r="AA120" i="8"/>
  <c r="Z120" i="8"/>
  <c r="Y120" i="8"/>
  <c r="X120" i="8"/>
  <c r="W120" i="8"/>
  <c r="V120" i="8"/>
  <c r="U120" i="8"/>
  <c r="T120" i="8"/>
  <c r="S120" i="8"/>
  <c r="M120" i="8"/>
  <c r="C120" i="8"/>
  <c r="AA119" i="8"/>
  <c r="Z119" i="8"/>
  <c r="Y119" i="8"/>
  <c r="X119" i="8"/>
  <c r="W119" i="8"/>
  <c r="V119" i="8"/>
  <c r="U119" i="8"/>
  <c r="T119" i="8"/>
  <c r="S119" i="8"/>
  <c r="N119" i="8"/>
  <c r="M119" i="8"/>
  <c r="C119" i="8"/>
  <c r="AA118" i="8"/>
  <c r="Z118" i="8"/>
  <c r="Y118" i="8"/>
  <c r="X118" i="8"/>
  <c r="W118" i="8"/>
  <c r="V118" i="8"/>
  <c r="U118" i="8"/>
  <c r="T118" i="8"/>
  <c r="S118" i="8"/>
  <c r="R118" i="8"/>
  <c r="N118" i="8"/>
  <c r="M118" i="8"/>
  <c r="C118" i="8"/>
  <c r="AA117" i="8"/>
  <c r="Z117" i="8"/>
  <c r="Y117" i="8"/>
  <c r="X117" i="8"/>
  <c r="W117" i="8"/>
  <c r="V117" i="8"/>
  <c r="U117" i="8"/>
  <c r="T117" i="8"/>
  <c r="S117" i="8"/>
  <c r="R117" i="8"/>
  <c r="M117" i="8"/>
  <c r="C117" i="8"/>
  <c r="N117" i="8" s="1"/>
  <c r="AA116" i="8"/>
  <c r="Z116" i="8"/>
  <c r="Y116" i="8"/>
  <c r="X116" i="8"/>
  <c r="W116" i="8"/>
  <c r="V116" i="8"/>
  <c r="U116" i="8"/>
  <c r="T116" i="8"/>
  <c r="S116" i="8"/>
  <c r="M116" i="8"/>
  <c r="C116" i="8"/>
  <c r="AA115" i="8"/>
  <c r="Z115" i="8"/>
  <c r="Y115" i="8"/>
  <c r="X115" i="8"/>
  <c r="W115" i="8"/>
  <c r="V115" i="8"/>
  <c r="U115" i="8"/>
  <c r="T115" i="8"/>
  <c r="S115" i="8"/>
  <c r="N115" i="8"/>
  <c r="M115" i="8"/>
  <c r="C115" i="8"/>
  <c r="AA114" i="8"/>
  <c r="Z114" i="8"/>
  <c r="Y114" i="8"/>
  <c r="X114" i="8"/>
  <c r="W114" i="8"/>
  <c r="V114" i="8"/>
  <c r="U114" i="8"/>
  <c r="T114" i="8"/>
  <c r="S114" i="8"/>
  <c r="R114" i="8"/>
  <c r="N114" i="8"/>
  <c r="M114" i="8"/>
  <c r="C114" i="8"/>
  <c r="AA113" i="8"/>
  <c r="Z113" i="8"/>
  <c r="Z133" i="8" s="1"/>
  <c r="Y113" i="8"/>
  <c r="X113" i="8"/>
  <c r="W113" i="8"/>
  <c r="V113" i="8"/>
  <c r="V133" i="8" s="1"/>
  <c r="U113" i="8"/>
  <c r="T113" i="8"/>
  <c r="S113" i="8"/>
  <c r="R113" i="8"/>
  <c r="M113" i="8"/>
  <c r="C113" i="8"/>
  <c r="N113" i="8" s="1"/>
  <c r="AA112" i="8"/>
  <c r="AA133" i="8" s="1"/>
  <c r="Z112" i="8"/>
  <c r="Y112" i="8"/>
  <c r="X112" i="8"/>
  <c r="X133" i="8" s="1"/>
  <c r="W112" i="8"/>
  <c r="W133" i="8" s="1"/>
  <c r="V112" i="8"/>
  <c r="U112" i="8"/>
  <c r="T112" i="8"/>
  <c r="T133" i="8" s="1"/>
  <c r="S112" i="8"/>
  <c r="S133" i="8" s="1"/>
  <c r="M112" i="8"/>
  <c r="C112" i="8"/>
  <c r="N106" i="8"/>
  <c r="M106" i="8"/>
  <c r="C106" i="8"/>
  <c r="AA105" i="8"/>
  <c r="Z105" i="8"/>
  <c r="Y105" i="8"/>
  <c r="X105" i="8"/>
  <c r="W105" i="8"/>
  <c r="V105" i="8"/>
  <c r="U105" i="8"/>
  <c r="T105" i="8"/>
  <c r="S105" i="8"/>
  <c r="R105" i="8"/>
  <c r="N105" i="8"/>
  <c r="M105" i="8"/>
  <c r="C105" i="8"/>
  <c r="AA104" i="8"/>
  <c r="Z104" i="8"/>
  <c r="Y104" i="8"/>
  <c r="X104" i="8"/>
  <c r="W104" i="8"/>
  <c r="V104" i="8"/>
  <c r="U104" i="8"/>
  <c r="T104" i="8"/>
  <c r="S104" i="8"/>
  <c r="R104" i="8"/>
  <c r="M104" i="8"/>
  <c r="C104" i="8"/>
  <c r="N104" i="8" s="1"/>
  <c r="AA103" i="8"/>
  <c r="Z103" i="8"/>
  <c r="Y103" i="8"/>
  <c r="X103" i="8"/>
  <c r="W103" i="8"/>
  <c r="V103" i="8"/>
  <c r="U103" i="8"/>
  <c r="T103" i="8"/>
  <c r="S103" i="8"/>
  <c r="M103" i="8"/>
  <c r="C103" i="8"/>
  <c r="AA102" i="8"/>
  <c r="Z102" i="8"/>
  <c r="Y102" i="8"/>
  <c r="X102" i="8"/>
  <c r="W102" i="8"/>
  <c r="V102" i="8"/>
  <c r="U102" i="8"/>
  <c r="T102" i="8"/>
  <c r="S102" i="8"/>
  <c r="R102" i="8"/>
  <c r="N102" i="8"/>
  <c r="M102" i="8"/>
  <c r="C102" i="8"/>
  <c r="AA101" i="8"/>
  <c r="Z101" i="8"/>
  <c r="Y101" i="8"/>
  <c r="X101" i="8"/>
  <c r="W101" i="8"/>
  <c r="V101" i="8"/>
  <c r="U101" i="8"/>
  <c r="T101" i="8"/>
  <c r="S101" i="8"/>
  <c r="R101" i="8"/>
  <c r="N101" i="8"/>
  <c r="M101" i="8"/>
  <c r="C101" i="8"/>
  <c r="AA100" i="8"/>
  <c r="Z100" i="8"/>
  <c r="Y100" i="8"/>
  <c r="X100" i="8"/>
  <c r="W100" i="8"/>
  <c r="V100" i="8"/>
  <c r="U100" i="8"/>
  <c r="T100" i="8"/>
  <c r="S100" i="8"/>
  <c r="R100" i="8"/>
  <c r="M100" i="8"/>
  <c r="C100" i="8"/>
  <c r="N100" i="8" s="1"/>
  <c r="AA99" i="8"/>
  <c r="Z99" i="8"/>
  <c r="Y99" i="8"/>
  <c r="X99" i="8"/>
  <c r="W99" i="8"/>
  <c r="V99" i="8"/>
  <c r="U99" i="8"/>
  <c r="T99" i="8"/>
  <c r="S99" i="8"/>
  <c r="M99" i="8"/>
  <c r="C99" i="8"/>
  <c r="AA98" i="8"/>
  <c r="Z98" i="8"/>
  <c r="Y98" i="8"/>
  <c r="X98" i="8"/>
  <c r="W98" i="8"/>
  <c r="V98" i="8"/>
  <c r="U98" i="8"/>
  <c r="T98" i="8"/>
  <c r="S98" i="8"/>
  <c r="R98" i="8"/>
  <c r="N98" i="8"/>
  <c r="M98" i="8"/>
  <c r="C98" i="8"/>
  <c r="AA97" i="8"/>
  <c r="Z97" i="8"/>
  <c r="Y97" i="8"/>
  <c r="X97" i="8"/>
  <c r="W97" i="8"/>
  <c r="V97" i="8"/>
  <c r="U97" i="8"/>
  <c r="T97" i="8"/>
  <c r="S97" i="8"/>
  <c r="R97" i="8"/>
  <c r="N97" i="8"/>
  <c r="M97" i="8"/>
  <c r="C97" i="8"/>
  <c r="AA96" i="8"/>
  <c r="Z96" i="8"/>
  <c r="Y96" i="8"/>
  <c r="X96" i="8"/>
  <c r="W96" i="8"/>
  <c r="V96" i="8"/>
  <c r="U96" i="8"/>
  <c r="T96" i="8"/>
  <c r="S96" i="8"/>
  <c r="M96" i="8"/>
  <c r="C96" i="8"/>
  <c r="N96" i="8" s="1"/>
  <c r="AA95" i="8"/>
  <c r="Z95" i="8"/>
  <c r="Y95" i="8"/>
  <c r="X95" i="8"/>
  <c r="W95" i="8"/>
  <c r="V95" i="8"/>
  <c r="U95" i="8"/>
  <c r="T95" i="8"/>
  <c r="S95" i="8"/>
  <c r="M95" i="8"/>
  <c r="C95" i="8"/>
  <c r="AA94" i="8"/>
  <c r="Z94" i="8"/>
  <c r="Y94" i="8"/>
  <c r="X94" i="8"/>
  <c r="W94" i="8"/>
  <c r="V94" i="8"/>
  <c r="U94" i="8"/>
  <c r="T94" i="8"/>
  <c r="S94" i="8"/>
  <c r="R94" i="8"/>
  <c r="N94" i="8"/>
  <c r="M94" i="8"/>
  <c r="C94" i="8"/>
  <c r="AA93" i="8"/>
  <c r="Z93" i="8"/>
  <c r="Y93" i="8"/>
  <c r="X93" i="8"/>
  <c r="W93" i="8"/>
  <c r="V93" i="8"/>
  <c r="U93" i="8"/>
  <c r="T93" i="8"/>
  <c r="S93" i="8"/>
  <c r="R93" i="8"/>
  <c r="N93" i="8"/>
  <c r="M93" i="8"/>
  <c r="C93" i="8"/>
  <c r="AA92" i="8"/>
  <c r="Z92" i="8"/>
  <c r="Y92" i="8"/>
  <c r="X92" i="8"/>
  <c r="W92" i="8"/>
  <c r="V92" i="8"/>
  <c r="U92" i="8"/>
  <c r="T92" i="8"/>
  <c r="S92" i="8"/>
  <c r="M92" i="8"/>
  <c r="C92" i="8"/>
  <c r="N92" i="8" s="1"/>
  <c r="AA91" i="8"/>
  <c r="Z91" i="8"/>
  <c r="Y91" i="8"/>
  <c r="X91" i="8"/>
  <c r="W91" i="8"/>
  <c r="V91" i="8"/>
  <c r="U91" i="8"/>
  <c r="T91" i="8"/>
  <c r="S91" i="8"/>
  <c r="M91" i="8"/>
  <c r="C91" i="8"/>
  <c r="AA90" i="8"/>
  <c r="Z90" i="8"/>
  <c r="Y90" i="8"/>
  <c r="X90" i="8"/>
  <c r="W90" i="8"/>
  <c r="V90" i="8"/>
  <c r="U90" i="8"/>
  <c r="T90" i="8"/>
  <c r="S90" i="8"/>
  <c r="R90" i="8"/>
  <c r="N90" i="8"/>
  <c r="M90" i="8"/>
  <c r="C90" i="8"/>
  <c r="AA89" i="8"/>
  <c r="Z89" i="8"/>
  <c r="Y89" i="8"/>
  <c r="X89" i="8"/>
  <c r="W89" i="8"/>
  <c r="V89" i="8"/>
  <c r="U89" i="8"/>
  <c r="T89" i="8"/>
  <c r="S89" i="8"/>
  <c r="R89" i="8"/>
  <c r="N89" i="8"/>
  <c r="M89" i="8"/>
  <c r="C89" i="8"/>
  <c r="AA88" i="8"/>
  <c r="Z88" i="8"/>
  <c r="Y88" i="8"/>
  <c r="X88" i="8"/>
  <c r="W88" i="8"/>
  <c r="V88" i="8"/>
  <c r="U88" i="8"/>
  <c r="T88" i="8"/>
  <c r="S88" i="8"/>
  <c r="R88" i="8"/>
  <c r="M88" i="8"/>
  <c r="C88" i="8"/>
  <c r="N88" i="8" s="1"/>
  <c r="AA87" i="8"/>
  <c r="Z87" i="8"/>
  <c r="Y87" i="8"/>
  <c r="X87" i="8"/>
  <c r="W87" i="8"/>
  <c r="V87" i="8"/>
  <c r="U87" i="8"/>
  <c r="T87" i="8"/>
  <c r="S87" i="8"/>
  <c r="M87" i="8"/>
  <c r="C87" i="8"/>
  <c r="AA86" i="8"/>
  <c r="Z86" i="8"/>
  <c r="Y86" i="8"/>
  <c r="X86" i="8"/>
  <c r="X106" i="8" s="1"/>
  <c r="W86" i="8"/>
  <c r="V86" i="8"/>
  <c r="U86" i="8"/>
  <c r="T86" i="8"/>
  <c r="T106" i="8" s="1"/>
  <c r="S86" i="8"/>
  <c r="R86" i="8"/>
  <c r="N86" i="8"/>
  <c r="M86" i="8"/>
  <c r="C86" i="8"/>
  <c r="AA85" i="8"/>
  <c r="Z85" i="8"/>
  <c r="Y85" i="8"/>
  <c r="Y106" i="8" s="1"/>
  <c r="X85" i="8"/>
  <c r="W85" i="8"/>
  <c r="V85" i="8"/>
  <c r="U85" i="8"/>
  <c r="U106" i="8" s="1"/>
  <c r="T85" i="8"/>
  <c r="S85" i="8"/>
  <c r="R85" i="8"/>
  <c r="N85" i="8"/>
  <c r="M85" i="8"/>
  <c r="C85" i="8"/>
  <c r="M79" i="8"/>
  <c r="C79" i="8"/>
  <c r="AA78" i="8"/>
  <c r="Z78" i="8"/>
  <c r="Y78" i="8"/>
  <c r="X78" i="8"/>
  <c r="W78" i="8"/>
  <c r="V78" i="8"/>
  <c r="U78" i="8"/>
  <c r="T78" i="8"/>
  <c r="S78" i="8"/>
  <c r="M78" i="8"/>
  <c r="C78" i="8"/>
  <c r="AA77" i="8"/>
  <c r="Z77" i="8"/>
  <c r="Y77" i="8"/>
  <c r="X77" i="8"/>
  <c r="W77" i="8"/>
  <c r="V77" i="8"/>
  <c r="U77" i="8"/>
  <c r="T77" i="8"/>
  <c r="S77" i="8"/>
  <c r="N77" i="8"/>
  <c r="M77" i="8"/>
  <c r="C77" i="8"/>
  <c r="AA76" i="8"/>
  <c r="Z76" i="8"/>
  <c r="Y76" i="8"/>
  <c r="X76" i="8"/>
  <c r="W76" i="8"/>
  <c r="V76" i="8"/>
  <c r="U76" i="8"/>
  <c r="T76" i="8"/>
  <c r="S76" i="8"/>
  <c r="R76" i="8"/>
  <c r="N76" i="8"/>
  <c r="M76" i="8"/>
  <c r="C76" i="8"/>
  <c r="AA75" i="8"/>
  <c r="Z75" i="8"/>
  <c r="Y75" i="8"/>
  <c r="X75" i="8"/>
  <c r="W75" i="8"/>
  <c r="V75" i="8"/>
  <c r="U75" i="8"/>
  <c r="T75" i="8"/>
  <c r="S75" i="8"/>
  <c r="R75" i="8"/>
  <c r="M75" i="8"/>
  <c r="C75" i="8"/>
  <c r="N75" i="8" s="1"/>
  <c r="AA74" i="8"/>
  <c r="Z74" i="8"/>
  <c r="Y74" i="8"/>
  <c r="X74" i="8"/>
  <c r="W74" i="8"/>
  <c r="V74" i="8"/>
  <c r="U74" i="8"/>
  <c r="T74" i="8"/>
  <c r="S74" i="8"/>
  <c r="M74" i="8"/>
  <c r="C74" i="8"/>
  <c r="AA73" i="8"/>
  <c r="Z73" i="8"/>
  <c r="Y73" i="8"/>
  <c r="X73" i="8"/>
  <c r="W73" i="8"/>
  <c r="V73" i="8"/>
  <c r="U73" i="8"/>
  <c r="T73" i="8"/>
  <c r="S73" i="8"/>
  <c r="N73" i="8"/>
  <c r="M73" i="8"/>
  <c r="C73" i="8"/>
  <c r="AA72" i="8"/>
  <c r="Z72" i="8"/>
  <c r="Y72" i="8"/>
  <c r="X72" i="8"/>
  <c r="W72" i="8"/>
  <c r="V72" i="8"/>
  <c r="U72" i="8"/>
  <c r="T72" i="8"/>
  <c r="S72" i="8"/>
  <c r="R72" i="8"/>
  <c r="N72" i="8"/>
  <c r="M72" i="8"/>
  <c r="C72" i="8"/>
  <c r="AA71" i="8"/>
  <c r="Z71" i="8"/>
  <c r="Y71" i="8"/>
  <c r="X71" i="8"/>
  <c r="W71" i="8"/>
  <c r="V71" i="8"/>
  <c r="U71" i="8"/>
  <c r="T71" i="8"/>
  <c r="S71" i="8"/>
  <c r="R71" i="8"/>
  <c r="M71" i="8"/>
  <c r="C71" i="8"/>
  <c r="N71" i="8" s="1"/>
  <c r="AA70" i="8"/>
  <c r="Z70" i="8"/>
  <c r="Y70" i="8"/>
  <c r="X70" i="8"/>
  <c r="W70" i="8"/>
  <c r="V70" i="8"/>
  <c r="U70" i="8"/>
  <c r="T70" i="8"/>
  <c r="S70" i="8"/>
  <c r="M70" i="8"/>
  <c r="C70" i="8"/>
  <c r="AA69" i="8"/>
  <c r="Z69" i="8"/>
  <c r="Y69" i="8"/>
  <c r="X69" i="8"/>
  <c r="W69" i="8"/>
  <c r="V69" i="8"/>
  <c r="U69" i="8"/>
  <c r="T69" i="8"/>
  <c r="S69" i="8"/>
  <c r="N69" i="8"/>
  <c r="M69" i="8"/>
  <c r="C69" i="8"/>
  <c r="AA68" i="8"/>
  <c r="Z68" i="8"/>
  <c r="Y68" i="8"/>
  <c r="X68" i="8"/>
  <c r="W68" i="8"/>
  <c r="V68" i="8"/>
  <c r="U68" i="8"/>
  <c r="T68" i="8"/>
  <c r="S68" i="8"/>
  <c r="R68" i="8"/>
  <c r="N68" i="8"/>
  <c r="M68" i="8"/>
  <c r="C68" i="8"/>
  <c r="AA67" i="8"/>
  <c r="Z67" i="8"/>
  <c r="Y67" i="8"/>
  <c r="X67" i="8"/>
  <c r="W67" i="8"/>
  <c r="V67" i="8"/>
  <c r="U67" i="8"/>
  <c r="T67" i="8"/>
  <c r="S67" i="8"/>
  <c r="R67" i="8"/>
  <c r="M67" i="8"/>
  <c r="C67" i="8"/>
  <c r="N67" i="8" s="1"/>
  <c r="AA66" i="8"/>
  <c r="Z66" i="8"/>
  <c r="Y66" i="8"/>
  <c r="X66" i="8"/>
  <c r="W66" i="8"/>
  <c r="V66" i="8"/>
  <c r="U66" i="8"/>
  <c r="T66" i="8"/>
  <c r="S66" i="8"/>
  <c r="N66" i="8"/>
  <c r="M66" i="8"/>
  <c r="C66" i="8"/>
  <c r="R66" i="8" s="1"/>
  <c r="AA65" i="8"/>
  <c r="Z65" i="8"/>
  <c r="Y65" i="8"/>
  <c r="X65" i="8"/>
  <c r="W65" i="8"/>
  <c r="V65" i="8"/>
  <c r="U65" i="8"/>
  <c r="T65" i="8"/>
  <c r="S65" i="8"/>
  <c r="R65" i="8"/>
  <c r="N65" i="8"/>
  <c r="M65" i="8"/>
  <c r="C65" i="8"/>
  <c r="AA64" i="8"/>
  <c r="Z64" i="8"/>
  <c r="Y64" i="8"/>
  <c r="X64" i="8"/>
  <c r="W64" i="8"/>
  <c r="V64" i="8"/>
  <c r="U64" i="8"/>
  <c r="T64" i="8"/>
  <c r="S64" i="8"/>
  <c r="M64" i="8"/>
  <c r="C64" i="8"/>
  <c r="R64" i="8" s="1"/>
  <c r="AA63" i="8"/>
  <c r="Z63" i="8"/>
  <c r="Y63" i="8"/>
  <c r="X63" i="8"/>
  <c r="W63" i="8"/>
  <c r="V63" i="8"/>
  <c r="U63" i="8"/>
  <c r="T63" i="8"/>
  <c r="S63" i="8"/>
  <c r="M63" i="8"/>
  <c r="C63" i="8"/>
  <c r="N63" i="8" s="1"/>
  <c r="AA62" i="8"/>
  <c r="Z62" i="8"/>
  <c r="Y62" i="8"/>
  <c r="X62" i="8"/>
  <c r="W62" i="8"/>
  <c r="V62" i="8"/>
  <c r="U62" i="8"/>
  <c r="T62" i="8"/>
  <c r="S62" i="8"/>
  <c r="M62" i="8"/>
  <c r="C62" i="8"/>
  <c r="R62" i="8" s="1"/>
  <c r="AA61" i="8"/>
  <c r="Z61" i="8"/>
  <c r="Y61" i="8"/>
  <c r="X61" i="8"/>
  <c r="W61" i="8"/>
  <c r="V61" i="8"/>
  <c r="U61" i="8"/>
  <c r="T61" i="8"/>
  <c r="S61" i="8"/>
  <c r="R61" i="8"/>
  <c r="N61" i="8"/>
  <c r="M61" i="8"/>
  <c r="C61" i="8"/>
  <c r="AA60" i="8"/>
  <c r="Z60" i="8"/>
  <c r="Y60" i="8"/>
  <c r="X60" i="8"/>
  <c r="W60" i="8"/>
  <c r="V60" i="8"/>
  <c r="U60" i="8"/>
  <c r="T60" i="8"/>
  <c r="S60" i="8"/>
  <c r="R60" i="8"/>
  <c r="N60" i="8"/>
  <c r="M60" i="8"/>
  <c r="C60" i="8"/>
  <c r="AA59" i="8"/>
  <c r="Z59" i="8"/>
  <c r="Z79" i="8" s="1"/>
  <c r="Y59" i="8"/>
  <c r="X59" i="8"/>
  <c r="W59" i="8"/>
  <c r="V59" i="8"/>
  <c r="V79" i="8" s="1"/>
  <c r="U59" i="8"/>
  <c r="T59" i="8"/>
  <c r="S59" i="8"/>
  <c r="R59" i="8"/>
  <c r="M59" i="8"/>
  <c r="C59" i="8"/>
  <c r="N59" i="8" s="1"/>
  <c r="AA58" i="8"/>
  <c r="AA79" i="8" s="1"/>
  <c r="Z58" i="8"/>
  <c r="Y58" i="8"/>
  <c r="X58" i="8"/>
  <c r="W58" i="8"/>
  <c r="W79" i="8" s="1"/>
  <c r="V58" i="8"/>
  <c r="U58" i="8"/>
  <c r="T58" i="8"/>
  <c r="S58" i="8"/>
  <c r="S79" i="8" s="1"/>
  <c r="N58" i="8"/>
  <c r="M58" i="8"/>
  <c r="C58" i="8"/>
  <c r="R58" i="8" s="1"/>
  <c r="T52" i="8"/>
  <c r="N52" i="8"/>
  <c r="M52" i="8"/>
  <c r="C52" i="8"/>
  <c r="AA51" i="8"/>
  <c r="Z51" i="8"/>
  <c r="Y51" i="8"/>
  <c r="X51" i="8"/>
  <c r="W51" i="8"/>
  <c r="V51" i="8"/>
  <c r="U51" i="8"/>
  <c r="T51" i="8"/>
  <c r="S51" i="8"/>
  <c r="R51" i="8"/>
  <c r="N51" i="8"/>
  <c r="M51" i="8"/>
  <c r="C51" i="8"/>
  <c r="AA50" i="8"/>
  <c r="Z50" i="8"/>
  <c r="Y50" i="8"/>
  <c r="X50" i="8"/>
  <c r="W50" i="8"/>
  <c r="V50" i="8"/>
  <c r="U50" i="8"/>
  <c r="T50" i="8"/>
  <c r="S50" i="8"/>
  <c r="R50" i="8"/>
  <c r="M50" i="8"/>
  <c r="C50" i="8"/>
  <c r="N50" i="8" s="1"/>
  <c r="AA49" i="8"/>
  <c r="Z49" i="8"/>
  <c r="Y49" i="8"/>
  <c r="X49" i="8"/>
  <c r="W49" i="8"/>
  <c r="V49" i="8"/>
  <c r="U49" i="8"/>
  <c r="T49" i="8"/>
  <c r="S49" i="8"/>
  <c r="N49" i="8"/>
  <c r="M49" i="8"/>
  <c r="C49" i="8"/>
  <c r="R49" i="8" s="1"/>
  <c r="AA48" i="8"/>
  <c r="Z48" i="8"/>
  <c r="Y48" i="8"/>
  <c r="X48" i="8"/>
  <c r="W48" i="8"/>
  <c r="V48" i="8"/>
  <c r="U48" i="8"/>
  <c r="T48" i="8"/>
  <c r="S48" i="8"/>
  <c r="R48" i="8"/>
  <c r="N48" i="8"/>
  <c r="M48" i="8"/>
  <c r="C48" i="8"/>
  <c r="AA47" i="8"/>
  <c r="Z47" i="8"/>
  <c r="Y47" i="8"/>
  <c r="X47" i="8"/>
  <c r="W47" i="8"/>
  <c r="V47" i="8"/>
  <c r="U47" i="8"/>
  <c r="T47" i="8"/>
  <c r="S47" i="8"/>
  <c r="R47" i="8"/>
  <c r="M47" i="8"/>
  <c r="C47" i="8"/>
  <c r="N47" i="8" s="1"/>
  <c r="AA46" i="8"/>
  <c r="Z46" i="8"/>
  <c r="Y46" i="8"/>
  <c r="X46" i="8"/>
  <c r="W46" i="8"/>
  <c r="V46" i="8"/>
  <c r="U46" i="8"/>
  <c r="T46" i="8"/>
  <c r="S46" i="8"/>
  <c r="M46" i="8"/>
  <c r="C46" i="8"/>
  <c r="N46" i="8" s="1"/>
  <c r="AA45" i="8"/>
  <c r="Z45" i="8"/>
  <c r="Y45" i="8"/>
  <c r="X45" i="8"/>
  <c r="W45" i="8"/>
  <c r="V45" i="8"/>
  <c r="U45" i="8"/>
  <c r="T45" i="8"/>
  <c r="S45" i="8"/>
  <c r="M45" i="8"/>
  <c r="C45" i="8"/>
  <c r="R45" i="8" s="1"/>
  <c r="AA44" i="8"/>
  <c r="Z44" i="8"/>
  <c r="Y44" i="8"/>
  <c r="X44" i="8"/>
  <c r="W44" i="8"/>
  <c r="V44" i="8"/>
  <c r="U44" i="8"/>
  <c r="T44" i="8"/>
  <c r="S44" i="8"/>
  <c r="R44" i="8"/>
  <c r="N44" i="8"/>
  <c r="M44" i="8"/>
  <c r="C44" i="8"/>
  <c r="AA43" i="8"/>
  <c r="Z43" i="8"/>
  <c r="Y43" i="8"/>
  <c r="X43" i="8"/>
  <c r="W43" i="8"/>
  <c r="V43" i="8"/>
  <c r="U43" i="8"/>
  <c r="T43" i="8"/>
  <c r="S43" i="8"/>
  <c r="R43" i="8"/>
  <c r="N43" i="8"/>
  <c r="M43" i="8"/>
  <c r="C43" i="8"/>
  <c r="AA42" i="8"/>
  <c r="Z42" i="8"/>
  <c r="Y42" i="8"/>
  <c r="X42" i="8"/>
  <c r="W42" i="8"/>
  <c r="V42" i="8"/>
  <c r="U42" i="8"/>
  <c r="T42" i="8"/>
  <c r="S42" i="8"/>
  <c r="R42" i="8"/>
  <c r="M42" i="8"/>
  <c r="C42" i="8"/>
  <c r="N42" i="8" s="1"/>
  <c r="AA41" i="8"/>
  <c r="Z41" i="8"/>
  <c r="Y41" i="8"/>
  <c r="X41" i="8"/>
  <c r="W41" i="8"/>
  <c r="V41" i="8"/>
  <c r="U41" i="8"/>
  <c r="T41" i="8"/>
  <c r="S41" i="8"/>
  <c r="N41" i="8"/>
  <c r="M41" i="8"/>
  <c r="C41" i="8"/>
  <c r="R41" i="8" s="1"/>
  <c r="AA40" i="8"/>
  <c r="Z40" i="8"/>
  <c r="Y40" i="8"/>
  <c r="X40" i="8"/>
  <c r="W40" i="8"/>
  <c r="V40" i="8"/>
  <c r="U40" i="8"/>
  <c r="T40" i="8"/>
  <c r="S40" i="8"/>
  <c r="R40" i="8"/>
  <c r="N40" i="8"/>
  <c r="M40" i="8"/>
  <c r="C40" i="8"/>
  <c r="AA39" i="8"/>
  <c r="Z39" i="8"/>
  <c r="Y39" i="8"/>
  <c r="X39" i="8"/>
  <c r="W39" i="8"/>
  <c r="V39" i="8"/>
  <c r="U39" i="8"/>
  <c r="T39" i="8"/>
  <c r="S39" i="8"/>
  <c r="R39" i="8"/>
  <c r="M39" i="8"/>
  <c r="C39" i="8"/>
  <c r="N39" i="8" s="1"/>
  <c r="AA38" i="8"/>
  <c r="Z38" i="8"/>
  <c r="Y38" i="8"/>
  <c r="X38" i="8"/>
  <c r="W38" i="8"/>
  <c r="V38" i="8"/>
  <c r="U38" i="8"/>
  <c r="T38" i="8"/>
  <c r="S38" i="8"/>
  <c r="M38" i="8"/>
  <c r="C38" i="8"/>
  <c r="N38" i="8" s="1"/>
  <c r="AA37" i="8"/>
  <c r="Z37" i="8"/>
  <c r="Y37" i="8"/>
  <c r="X37" i="8"/>
  <c r="W37" i="8"/>
  <c r="V37" i="8"/>
  <c r="U37" i="8"/>
  <c r="T37" i="8"/>
  <c r="S37" i="8"/>
  <c r="M37" i="8"/>
  <c r="C37" i="8"/>
  <c r="R37" i="8" s="1"/>
  <c r="AA36" i="8"/>
  <c r="Z36" i="8"/>
  <c r="Y36" i="8"/>
  <c r="X36" i="8"/>
  <c r="W36" i="8"/>
  <c r="V36" i="8"/>
  <c r="U36" i="8"/>
  <c r="T36" i="8"/>
  <c r="S36" i="8"/>
  <c r="R36" i="8"/>
  <c r="N36" i="8"/>
  <c r="M36" i="8"/>
  <c r="C36" i="8"/>
  <c r="AA35" i="8"/>
  <c r="Z35" i="8"/>
  <c r="Y35" i="8"/>
  <c r="X35" i="8"/>
  <c r="W35" i="8"/>
  <c r="V35" i="8"/>
  <c r="U35" i="8"/>
  <c r="T35" i="8"/>
  <c r="S35" i="8"/>
  <c r="R35" i="8"/>
  <c r="N35" i="8"/>
  <c r="M35" i="8"/>
  <c r="C35" i="8"/>
  <c r="AA34" i="8"/>
  <c r="Z34" i="8"/>
  <c r="Y34" i="8"/>
  <c r="X34" i="8"/>
  <c r="W34" i="8"/>
  <c r="V34" i="8"/>
  <c r="U34" i="8"/>
  <c r="T34" i="8"/>
  <c r="S34" i="8"/>
  <c r="R34" i="8"/>
  <c r="M34" i="8"/>
  <c r="C34" i="8"/>
  <c r="N34" i="8" s="1"/>
  <c r="AA33" i="8"/>
  <c r="Z33" i="8"/>
  <c r="Y33" i="8"/>
  <c r="X33" i="8"/>
  <c r="W33" i="8"/>
  <c r="V33" i="8"/>
  <c r="U33" i="8"/>
  <c r="T33" i="8"/>
  <c r="S33" i="8"/>
  <c r="N33" i="8"/>
  <c r="M33" i="8"/>
  <c r="C33" i="8"/>
  <c r="R33" i="8" s="1"/>
  <c r="AA32" i="8"/>
  <c r="Z32" i="8"/>
  <c r="Y32" i="8"/>
  <c r="Y52" i="8" s="1"/>
  <c r="X32" i="8"/>
  <c r="X52" i="8" s="1"/>
  <c r="W32" i="8"/>
  <c r="V32" i="8"/>
  <c r="U32" i="8"/>
  <c r="U52" i="8" s="1"/>
  <c r="T32" i="8"/>
  <c r="S32" i="8"/>
  <c r="R32" i="8"/>
  <c r="N32" i="8"/>
  <c r="M32" i="8"/>
  <c r="C32" i="8"/>
  <c r="AA31" i="8"/>
  <c r="Z31" i="8"/>
  <c r="Z52" i="8" s="1"/>
  <c r="Y31" i="8"/>
  <c r="X31" i="8"/>
  <c r="W31" i="8"/>
  <c r="V31" i="8"/>
  <c r="V52" i="8" s="1"/>
  <c r="U31" i="8"/>
  <c r="T31" i="8"/>
  <c r="S31" i="8"/>
  <c r="R31" i="8"/>
  <c r="M31" i="8"/>
  <c r="C31" i="8"/>
  <c r="N31" i="8" s="1"/>
  <c r="AA25" i="8"/>
  <c r="X25" i="8"/>
  <c r="W25" i="8"/>
  <c r="V25" i="8"/>
  <c r="N25" i="8"/>
  <c r="M25" i="8"/>
  <c r="AA24" i="8"/>
  <c r="Z24" i="8"/>
  <c r="Y24" i="8"/>
  <c r="X24" i="8"/>
  <c r="W24" i="8"/>
  <c r="V24" i="8"/>
  <c r="U24" i="8"/>
  <c r="T24" i="8"/>
  <c r="S24" i="8"/>
  <c r="R24" i="8"/>
  <c r="N24" i="8"/>
  <c r="M24" i="8"/>
  <c r="AA23" i="8"/>
  <c r="Z23" i="8"/>
  <c r="Y23" i="8"/>
  <c r="X23" i="8"/>
  <c r="W23" i="8"/>
  <c r="V23" i="8"/>
  <c r="U23" i="8"/>
  <c r="T23" i="8"/>
  <c r="S23" i="8"/>
  <c r="R23" i="8"/>
  <c r="N23" i="8"/>
  <c r="M23" i="8"/>
  <c r="AA22" i="8"/>
  <c r="Z22" i="8"/>
  <c r="Y22" i="8"/>
  <c r="X22" i="8"/>
  <c r="W22" i="8"/>
  <c r="V22" i="8"/>
  <c r="U22" i="8"/>
  <c r="T22" i="8"/>
  <c r="S22" i="8"/>
  <c r="R22" i="8"/>
  <c r="N22" i="8"/>
  <c r="M22" i="8"/>
  <c r="AA21" i="8"/>
  <c r="Z21" i="8"/>
  <c r="Y21" i="8"/>
  <c r="X21" i="8"/>
  <c r="W21" i="8"/>
  <c r="V21" i="8"/>
  <c r="U21" i="8"/>
  <c r="T21" i="8"/>
  <c r="S21" i="8"/>
  <c r="R21" i="8"/>
  <c r="N21" i="8"/>
  <c r="M21" i="8"/>
  <c r="AA20" i="8"/>
  <c r="Z20" i="8"/>
  <c r="Y20" i="8"/>
  <c r="X20" i="8"/>
  <c r="W20" i="8"/>
  <c r="V20" i="8"/>
  <c r="U20" i="8"/>
  <c r="T20" i="8"/>
  <c r="S20" i="8"/>
  <c r="R20" i="8"/>
  <c r="N20" i="8"/>
  <c r="M20" i="8"/>
  <c r="AA19" i="8"/>
  <c r="Z19" i="8"/>
  <c r="Y19" i="8"/>
  <c r="X19" i="8"/>
  <c r="W19" i="8"/>
  <c r="V19" i="8"/>
  <c r="U19" i="8"/>
  <c r="T19" i="8"/>
  <c r="S19" i="8"/>
  <c r="R19" i="8"/>
  <c r="N19" i="8"/>
  <c r="M19" i="8"/>
  <c r="AA18" i="8"/>
  <c r="Z18" i="8"/>
  <c r="Y18" i="8"/>
  <c r="X18" i="8"/>
  <c r="W18" i="8"/>
  <c r="V18" i="8"/>
  <c r="U18" i="8"/>
  <c r="T18" i="8"/>
  <c r="S18" i="8"/>
  <c r="R18" i="8"/>
  <c r="N18" i="8"/>
  <c r="M18" i="8"/>
  <c r="AA17" i="8"/>
  <c r="Z17" i="8"/>
  <c r="Y17" i="8"/>
  <c r="X17" i="8"/>
  <c r="W17" i="8"/>
  <c r="V17" i="8"/>
  <c r="U17" i="8"/>
  <c r="T17" i="8"/>
  <c r="S17" i="8"/>
  <c r="R17" i="8"/>
  <c r="N17" i="8"/>
  <c r="M17" i="8"/>
  <c r="AA16" i="8"/>
  <c r="Z16" i="8"/>
  <c r="Y16" i="8"/>
  <c r="X16" i="8"/>
  <c r="W16" i="8"/>
  <c r="V16" i="8"/>
  <c r="U16" i="8"/>
  <c r="T16" i="8"/>
  <c r="S16" i="8"/>
  <c r="R16" i="8"/>
  <c r="N16" i="8"/>
  <c r="M16" i="8"/>
  <c r="AA15" i="8"/>
  <c r="Z15" i="8"/>
  <c r="Y15" i="8"/>
  <c r="X15" i="8"/>
  <c r="W15" i="8"/>
  <c r="V15" i="8"/>
  <c r="U15" i="8"/>
  <c r="T15" i="8"/>
  <c r="S15" i="8"/>
  <c r="R15" i="8"/>
  <c r="N15" i="8"/>
  <c r="M15" i="8"/>
  <c r="AA14" i="8"/>
  <c r="Z14" i="8"/>
  <c r="Y14" i="8"/>
  <c r="X14" i="8"/>
  <c r="W14" i="8"/>
  <c r="V14" i="8"/>
  <c r="U14" i="8"/>
  <c r="T14" i="8"/>
  <c r="S14" i="8"/>
  <c r="R14" i="8"/>
  <c r="N14" i="8"/>
  <c r="M14" i="8"/>
  <c r="AA13" i="8"/>
  <c r="Z13" i="8"/>
  <c r="Y13" i="8"/>
  <c r="X13" i="8"/>
  <c r="W13" i="8"/>
  <c r="V13" i="8"/>
  <c r="U13" i="8"/>
  <c r="T13" i="8"/>
  <c r="S13" i="8"/>
  <c r="R13" i="8"/>
  <c r="N13" i="8"/>
  <c r="M13" i="8"/>
  <c r="AA12" i="8"/>
  <c r="Z12" i="8"/>
  <c r="Y12" i="8"/>
  <c r="X12" i="8"/>
  <c r="W12" i="8"/>
  <c r="V12" i="8"/>
  <c r="U12" i="8"/>
  <c r="T12" i="8"/>
  <c r="S12" i="8"/>
  <c r="R12" i="8"/>
  <c r="N12" i="8"/>
  <c r="M12" i="8"/>
  <c r="AA11" i="8"/>
  <c r="Z11" i="8"/>
  <c r="Y11" i="8"/>
  <c r="X11" i="8"/>
  <c r="W11" i="8"/>
  <c r="V11" i="8"/>
  <c r="U11" i="8"/>
  <c r="T11" i="8"/>
  <c r="S11" i="8"/>
  <c r="R11" i="8"/>
  <c r="N11" i="8"/>
  <c r="M11" i="8"/>
  <c r="AA10" i="8"/>
  <c r="Z10" i="8"/>
  <c r="Y10" i="8"/>
  <c r="X10" i="8"/>
  <c r="W10" i="8"/>
  <c r="V10" i="8"/>
  <c r="U10" i="8"/>
  <c r="T10" i="8"/>
  <c r="S10" i="8"/>
  <c r="R10" i="8"/>
  <c r="N10" i="8"/>
  <c r="M10" i="8"/>
  <c r="AA9" i="8"/>
  <c r="Z9" i="8"/>
  <c r="Y9" i="8"/>
  <c r="X9" i="8"/>
  <c r="W9" i="8"/>
  <c r="V9" i="8"/>
  <c r="U9" i="8"/>
  <c r="T9" i="8"/>
  <c r="S9" i="8"/>
  <c r="R9" i="8"/>
  <c r="N9" i="8"/>
  <c r="M9" i="8"/>
  <c r="AA8" i="8"/>
  <c r="Z8" i="8"/>
  <c r="Y8" i="8"/>
  <c r="X8" i="8"/>
  <c r="W8" i="8"/>
  <c r="V8" i="8"/>
  <c r="U8" i="8"/>
  <c r="T8" i="8"/>
  <c r="S8" i="8"/>
  <c r="R8" i="8"/>
  <c r="N8" i="8"/>
  <c r="M8" i="8"/>
  <c r="AA7" i="8"/>
  <c r="Z7" i="8"/>
  <c r="Y7" i="8"/>
  <c r="X7" i="8"/>
  <c r="W7" i="8"/>
  <c r="V7" i="8"/>
  <c r="U7" i="8"/>
  <c r="T7" i="8"/>
  <c r="S7" i="8"/>
  <c r="R7" i="8"/>
  <c r="N7" i="8"/>
  <c r="M7" i="8"/>
  <c r="AA6" i="8"/>
  <c r="Z6" i="8"/>
  <c r="Y6" i="8"/>
  <c r="X6" i="8"/>
  <c r="W6" i="8"/>
  <c r="V6" i="8"/>
  <c r="U6" i="8"/>
  <c r="T6" i="8"/>
  <c r="S6" i="8"/>
  <c r="R6" i="8"/>
  <c r="N6" i="8"/>
  <c r="M6" i="8"/>
  <c r="AA5" i="8"/>
  <c r="Z5" i="8"/>
  <c r="Y5" i="8"/>
  <c r="X5" i="8"/>
  <c r="W5" i="8"/>
  <c r="V5" i="8"/>
  <c r="U5" i="8"/>
  <c r="T5" i="8"/>
  <c r="S5" i="8"/>
  <c r="R5" i="8"/>
  <c r="N5" i="8"/>
  <c r="M5" i="8"/>
  <c r="AA4" i="8"/>
  <c r="Z4" i="8"/>
  <c r="Z25" i="8" s="1"/>
  <c r="Y4" i="8"/>
  <c r="Y25" i="8" s="1"/>
  <c r="X4" i="8"/>
  <c r="W4" i="8"/>
  <c r="V4" i="8"/>
  <c r="U4" i="8"/>
  <c r="U25" i="8" s="1"/>
  <c r="T4" i="8"/>
  <c r="T25" i="8" s="1"/>
  <c r="S4" i="8"/>
  <c r="S25" i="8" s="1"/>
  <c r="R4" i="8"/>
  <c r="R25" i="8" s="1"/>
  <c r="N4" i="8"/>
  <c r="M4" i="8"/>
  <c r="N11" i="1"/>
  <c r="R87" i="8" l="1"/>
  <c r="N87" i="8"/>
  <c r="R103" i="8"/>
  <c r="N103" i="8"/>
  <c r="S52" i="8"/>
  <c r="W52" i="8"/>
  <c r="AA52" i="8"/>
  <c r="R106" i="8"/>
  <c r="V106" i="8"/>
  <c r="Z106" i="8"/>
  <c r="R91" i="8"/>
  <c r="N91" i="8"/>
  <c r="T79" i="8"/>
  <c r="X79" i="8"/>
  <c r="N62" i="8"/>
  <c r="R63" i="8"/>
  <c r="R79" i="8" s="1"/>
  <c r="N64" i="8"/>
  <c r="N79" i="8"/>
  <c r="R77" i="8"/>
  <c r="R73" i="8"/>
  <c r="R69" i="8"/>
  <c r="S106" i="8"/>
  <c r="W106" i="8"/>
  <c r="AA106" i="8"/>
  <c r="R92" i="8"/>
  <c r="R95" i="8"/>
  <c r="N95" i="8"/>
  <c r="N133" i="8"/>
  <c r="R131" i="8"/>
  <c r="R127" i="8"/>
  <c r="R123" i="8"/>
  <c r="R119" i="8"/>
  <c r="R115" i="8"/>
  <c r="N37" i="8"/>
  <c r="R38" i="8"/>
  <c r="R52" i="8" s="1"/>
  <c r="N45" i="8"/>
  <c r="R46" i="8"/>
  <c r="U79" i="8"/>
  <c r="Y79" i="8"/>
  <c r="R70" i="8"/>
  <c r="N70" i="8"/>
  <c r="R74" i="8"/>
  <c r="N74" i="8"/>
  <c r="R78" i="8"/>
  <c r="N78" i="8"/>
  <c r="R96" i="8"/>
  <c r="R99" i="8"/>
  <c r="N99" i="8"/>
  <c r="R112" i="8"/>
  <c r="N112" i="8"/>
  <c r="U133" i="8"/>
  <c r="Y133" i="8"/>
  <c r="R116" i="8"/>
  <c r="N116" i="8"/>
  <c r="R120" i="8"/>
  <c r="N120" i="8"/>
  <c r="R124" i="8"/>
  <c r="N124" i="8"/>
  <c r="R128" i="8"/>
  <c r="N128" i="8"/>
  <c r="R132" i="8"/>
  <c r="N132" i="8"/>
  <c r="Y13" i="6"/>
  <c r="R133" i="8" l="1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Q13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X13" i="6"/>
  <c r="W13" i="6"/>
  <c r="V13" i="6"/>
  <c r="U13" i="6"/>
  <c r="T13" i="6"/>
  <c r="S13" i="6"/>
  <c r="R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06" i="1" l="1"/>
  <c r="C105" i="1"/>
  <c r="C181" i="3" s="1"/>
  <c r="C104" i="1"/>
  <c r="C103" i="1"/>
  <c r="C178" i="3" s="1"/>
  <c r="C102" i="1"/>
  <c r="C101" i="1"/>
  <c r="C100" i="1"/>
  <c r="C175" i="3" s="1"/>
  <c r="C99" i="1"/>
  <c r="C166" i="3" s="1"/>
  <c r="C98" i="1"/>
  <c r="C97" i="1"/>
  <c r="C96" i="1"/>
  <c r="C95" i="1"/>
  <c r="C162" i="3" s="1"/>
  <c r="C94" i="1"/>
  <c r="C93" i="1"/>
  <c r="C92" i="1"/>
  <c r="C91" i="1"/>
  <c r="C167" i="3" s="1"/>
  <c r="C90" i="1"/>
  <c r="C89" i="1"/>
  <c r="C160" i="3" s="1"/>
  <c r="C88" i="1"/>
  <c r="C87" i="1"/>
  <c r="C164" i="3" s="1"/>
  <c r="C86" i="1"/>
  <c r="C85" i="1"/>
  <c r="C133" i="1"/>
  <c r="C230" i="3"/>
  <c r="C227" i="3"/>
  <c r="C231" i="3"/>
  <c r="C220" i="3"/>
  <c r="C214" i="3"/>
  <c r="C218" i="3"/>
  <c r="C216" i="3"/>
  <c r="C226" i="3"/>
  <c r="C225" i="3"/>
  <c r="C229" i="3"/>
  <c r="C232" i="3"/>
  <c r="C215" i="3"/>
  <c r="C212" i="3"/>
  <c r="C233" i="3"/>
  <c r="C179" i="3"/>
  <c r="C173" i="3"/>
  <c r="C177" i="3"/>
  <c r="C180" i="3"/>
  <c r="C163" i="3"/>
  <c r="C79" i="1"/>
  <c r="C78" i="1"/>
  <c r="C77" i="1"/>
  <c r="C76" i="1"/>
  <c r="C75" i="1"/>
  <c r="C120" i="3" s="1"/>
  <c r="C74" i="1"/>
  <c r="C73" i="1"/>
  <c r="C72" i="1"/>
  <c r="C71" i="1"/>
  <c r="C111" i="3" s="1"/>
  <c r="C70" i="1"/>
  <c r="C69" i="1"/>
  <c r="C68" i="1"/>
  <c r="C126" i="3" s="1"/>
  <c r="C67" i="1"/>
  <c r="C66" i="1"/>
  <c r="C65" i="1"/>
  <c r="C64" i="1"/>
  <c r="C63" i="1"/>
  <c r="C124" i="3" s="1"/>
  <c r="C62" i="1"/>
  <c r="C61" i="1"/>
  <c r="C128" i="3"/>
  <c r="C60" i="1"/>
  <c r="C59" i="1"/>
  <c r="C58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R41" i="1"/>
  <c r="R40" i="1"/>
  <c r="R39" i="1"/>
  <c r="R38" i="1"/>
  <c r="R37" i="1"/>
  <c r="R36" i="1"/>
  <c r="R35" i="1"/>
  <c r="R34" i="1"/>
  <c r="R33" i="1"/>
  <c r="R32" i="1"/>
  <c r="R31" i="1"/>
  <c r="C224" i="3"/>
  <c r="D224" i="3"/>
  <c r="E224" i="3"/>
  <c r="F224" i="3"/>
  <c r="G224" i="3"/>
  <c r="H224" i="3"/>
  <c r="I224" i="3"/>
  <c r="J224" i="3"/>
  <c r="K224" i="3"/>
  <c r="L224" i="3"/>
  <c r="D225" i="3"/>
  <c r="E225" i="3"/>
  <c r="F225" i="3"/>
  <c r="G225" i="3"/>
  <c r="H225" i="3"/>
  <c r="I225" i="3"/>
  <c r="J225" i="3"/>
  <c r="K225" i="3"/>
  <c r="L225" i="3"/>
  <c r="D226" i="3"/>
  <c r="E226" i="3"/>
  <c r="F226" i="3"/>
  <c r="G226" i="3"/>
  <c r="H226" i="3"/>
  <c r="I226" i="3"/>
  <c r="J226" i="3"/>
  <c r="K226" i="3"/>
  <c r="L226" i="3"/>
  <c r="D227" i="3"/>
  <c r="E227" i="3"/>
  <c r="F227" i="3"/>
  <c r="G227" i="3"/>
  <c r="H227" i="3"/>
  <c r="I227" i="3"/>
  <c r="J227" i="3"/>
  <c r="K227" i="3"/>
  <c r="L227" i="3"/>
  <c r="C228" i="3"/>
  <c r="D228" i="3"/>
  <c r="E228" i="3"/>
  <c r="F228" i="3"/>
  <c r="G228" i="3"/>
  <c r="H228" i="3"/>
  <c r="I228" i="3"/>
  <c r="J228" i="3"/>
  <c r="K228" i="3"/>
  <c r="L228" i="3"/>
  <c r="D229" i="3"/>
  <c r="E229" i="3"/>
  <c r="F229" i="3"/>
  <c r="G229" i="3"/>
  <c r="H229" i="3"/>
  <c r="I229" i="3"/>
  <c r="J229" i="3"/>
  <c r="K229" i="3"/>
  <c r="L229" i="3"/>
  <c r="D230" i="3"/>
  <c r="E230" i="3"/>
  <c r="F230" i="3"/>
  <c r="G230" i="3"/>
  <c r="H230" i="3"/>
  <c r="I230" i="3"/>
  <c r="J230" i="3"/>
  <c r="K230" i="3"/>
  <c r="L230" i="3"/>
  <c r="D231" i="3"/>
  <c r="E231" i="3"/>
  <c r="F231" i="3"/>
  <c r="G231" i="3"/>
  <c r="H231" i="3"/>
  <c r="I231" i="3"/>
  <c r="J231" i="3"/>
  <c r="K231" i="3"/>
  <c r="L231" i="3"/>
  <c r="D232" i="3"/>
  <c r="E232" i="3"/>
  <c r="F232" i="3"/>
  <c r="G232" i="3"/>
  <c r="H232" i="3"/>
  <c r="I232" i="3"/>
  <c r="J232" i="3"/>
  <c r="K232" i="3"/>
  <c r="L232" i="3"/>
  <c r="D233" i="3"/>
  <c r="E233" i="3"/>
  <c r="F233" i="3"/>
  <c r="G233" i="3"/>
  <c r="H233" i="3"/>
  <c r="I233" i="3"/>
  <c r="J233" i="3"/>
  <c r="K233" i="3"/>
  <c r="L233" i="3"/>
  <c r="L223" i="3"/>
  <c r="K223" i="3"/>
  <c r="J223" i="3"/>
  <c r="I223" i="3"/>
  <c r="H223" i="3"/>
  <c r="G223" i="3"/>
  <c r="F223" i="3"/>
  <c r="E223" i="3"/>
  <c r="D223" i="3"/>
  <c r="C223" i="3"/>
  <c r="D212" i="3"/>
  <c r="E212" i="3"/>
  <c r="F212" i="3"/>
  <c r="G212" i="3"/>
  <c r="H212" i="3"/>
  <c r="I212" i="3"/>
  <c r="J212" i="3"/>
  <c r="K212" i="3"/>
  <c r="L212" i="3"/>
  <c r="C213" i="3"/>
  <c r="D213" i="3"/>
  <c r="E213" i="3"/>
  <c r="F213" i="3"/>
  <c r="G213" i="3"/>
  <c r="H213" i="3"/>
  <c r="I213" i="3"/>
  <c r="J213" i="3"/>
  <c r="K213" i="3"/>
  <c r="L213" i="3"/>
  <c r="D214" i="3"/>
  <c r="E214" i="3"/>
  <c r="F214" i="3"/>
  <c r="G214" i="3"/>
  <c r="H214" i="3"/>
  <c r="I214" i="3"/>
  <c r="J214" i="3"/>
  <c r="K214" i="3"/>
  <c r="L214" i="3"/>
  <c r="D215" i="3"/>
  <c r="E215" i="3"/>
  <c r="F215" i="3"/>
  <c r="G215" i="3"/>
  <c r="H215" i="3"/>
  <c r="I215" i="3"/>
  <c r="J215" i="3"/>
  <c r="K215" i="3"/>
  <c r="L215" i="3"/>
  <c r="D216" i="3"/>
  <c r="E216" i="3"/>
  <c r="F216" i="3"/>
  <c r="G216" i="3"/>
  <c r="H216" i="3"/>
  <c r="I216" i="3"/>
  <c r="J216" i="3"/>
  <c r="K216" i="3"/>
  <c r="L216" i="3"/>
  <c r="C217" i="3"/>
  <c r="D217" i="3"/>
  <c r="E217" i="3"/>
  <c r="F217" i="3"/>
  <c r="G217" i="3"/>
  <c r="H217" i="3"/>
  <c r="I217" i="3"/>
  <c r="J217" i="3"/>
  <c r="K217" i="3"/>
  <c r="L217" i="3"/>
  <c r="D218" i="3"/>
  <c r="E218" i="3"/>
  <c r="F218" i="3"/>
  <c r="G218" i="3"/>
  <c r="H218" i="3"/>
  <c r="I218" i="3"/>
  <c r="J218" i="3"/>
  <c r="K218" i="3"/>
  <c r="L218" i="3"/>
  <c r="C219" i="3"/>
  <c r="D219" i="3"/>
  <c r="E219" i="3"/>
  <c r="F219" i="3"/>
  <c r="G219" i="3"/>
  <c r="H219" i="3"/>
  <c r="I219" i="3"/>
  <c r="J219" i="3"/>
  <c r="K219" i="3"/>
  <c r="L219" i="3"/>
  <c r="D220" i="3"/>
  <c r="E220" i="3"/>
  <c r="F220" i="3"/>
  <c r="G220" i="3"/>
  <c r="H220" i="3"/>
  <c r="I220" i="3"/>
  <c r="J220" i="3"/>
  <c r="K220" i="3"/>
  <c r="L220" i="3"/>
  <c r="D211" i="3"/>
  <c r="E211" i="3"/>
  <c r="F211" i="3"/>
  <c r="G211" i="3"/>
  <c r="H211" i="3"/>
  <c r="I211" i="3"/>
  <c r="J211" i="3"/>
  <c r="K211" i="3"/>
  <c r="L211" i="3"/>
  <c r="C211" i="3"/>
  <c r="C172" i="3"/>
  <c r="D172" i="3"/>
  <c r="E172" i="3"/>
  <c r="F172" i="3"/>
  <c r="G172" i="3"/>
  <c r="H172" i="3"/>
  <c r="I172" i="3"/>
  <c r="J172" i="3"/>
  <c r="K172" i="3"/>
  <c r="L172" i="3"/>
  <c r="D173" i="3"/>
  <c r="E173" i="3"/>
  <c r="F173" i="3"/>
  <c r="G173" i="3"/>
  <c r="H173" i="3"/>
  <c r="I173" i="3"/>
  <c r="J173" i="3"/>
  <c r="K173" i="3"/>
  <c r="L173" i="3"/>
  <c r="C174" i="3"/>
  <c r="D174" i="3"/>
  <c r="E174" i="3"/>
  <c r="F174" i="3"/>
  <c r="G174" i="3"/>
  <c r="H174" i="3"/>
  <c r="I174" i="3"/>
  <c r="J174" i="3"/>
  <c r="K174" i="3"/>
  <c r="L174" i="3"/>
  <c r="D175" i="3"/>
  <c r="E175" i="3"/>
  <c r="F175" i="3"/>
  <c r="G175" i="3"/>
  <c r="H175" i="3"/>
  <c r="I175" i="3"/>
  <c r="J175" i="3"/>
  <c r="K175" i="3"/>
  <c r="L175" i="3"/>
  <c r="C176" i="3"/>
  <c r="D176" i="3"/>
  <c r="E176" i="3"/>
  <c r="F176" i="3"/>
  <c r="G176" i="3"/>
  <c r="H176" i="3"/>
  <c r="I176" i="3"/>
  <c r="J176" i="3"/>
  <c r="K176" i="3"/>
  <c r="L176" i="3"/>
  <c r="D177" i="3"/>
  <c r="E177" i="3"/>
  <c r="F177" i="3"/>
  <c r="G177" i="3"/>
  <c r="H177" i="3"/>
  <c r="I177" i="3"/>
  <c r="J177" i="3"/>
  <c r="K177" i="3"/>
  <c r="L177" i="3"/>
  <c r="D178" i="3"/>
  <c r="E178" i="3"/>
  <c r="F178" i="3"/>
  <c r="G178" i="3"/>
  <c r="H178" i="3"/>
  <c r="I178" i="3"/>
  <c r="J178" i="3"/>
  <c r="K178" i="3"/>
  <c r="L178" i="3"/>
  <c r="D179" i="3"/>
  <c r="E179" i="3"/>
  <c r="F179" i="3"/>
  <c r="G179" i="3"/>
  <c r="H179" i="3"/>
  <c r="I179" i="3"/>
  <c r="J179" i="3"/>
  <c r="K179" i="3"/>
  <c r="L179" i="3"/>
  <c r="D180" i="3"/>
  <c r="E180" i="3"/>
  <c r="F180" i="3"/>
  <c r="G180" i="3"/>
  <c r="H180" i="3"/>
  <c r="I180" i="3"/>
  <c r="J180" i="3"/>
  <c r="K180" i="3"/>
  <c r="L180" i="3"/>
  <c r="D181" i="3"/>
  <c r="E181" i="3"/>
  <c r="F181" i="3"/>
  <c r="G181" i="3"/>
  <c r="H181" i="3"/>
  <c r="I181" i="3"/>
  <c r="J181" i="3"/>
  <c r="K181" i="3"/>
  <c r="L181" i="3"/>
  <c r="L171" i="3"/>
  <c r="K171" i="3"/>
  <c r="J171" i="3"/>
  <c r="I171" i="3"/>
  <c r="H171" i="3"/>
  <c r="G171" i="3"/>
  <c r="F171" i="3"/>
  <c r="E171" i="3"/>
  <c r="D171" i="3"/>
  <c r="C171" i="3"/>
  <c r="D160" i="3"/>
  <c r="E160" i="3"/>
  <c r="F160" i="3"/>
  <c r="G160" i="3"/>
  <c r="H160" i="3"/>
  <c r="I160" i="3"/>
  <c r="J160" i="3"/>
  <c r="K160" i="3"/>
  <c r="L160" i="3"/>
  <c r="C161" i="3"/>
  <c r="D161" i="3"/>
  <c r="E161" i="3"/>
  <c r="F161" i="3"/>
  <c r="G161" i="3"/>
  <c r="H161" i="3"/>
  <c r="I161" i="3"/>
  <c r="J161" i="3"/>
  <c r="K161" i="3"/>
  <c r="L161" i="3"/>
  <c r="D162" i="3"/>
  <c r="E162" i="3"/>
  <c r="F162" i="3"/>
  <c r="G162" i="3"/>
  <c r="H162" i="3"/>
  <c r="I162" i="3"/>
  <c r="J162" i="3"/>
  <c r="K162" i="3"/>
  <c r="L162" i="3"/>
  <c r="D163" i="3"/>
  <c r="E163" i="3"/>
  <c r="F163" i="3"/>
  <c r="G163" i="3"/>
  <c r="H163" i="3"/>
  <c r="I163" i="3"/>
  <c r="J163" i="3"/>
  <c r="K163" i="3"/>
  <c r="L163" i="3"/>
  <c r="D164" i="3"/>
  <c r="E164" i="3"/>
  <c r="F164" i="3"/>
  <c r="G164" i="3"/>
  <c r="H164" i="3"/>
  <c r="I164" i="3"/>
  <c r="J164" i="3"/>
  <c r="K164" i="3"/>
  <c r="L164" i="3"/>
  <c r="C165" i="3"/>
  <c r="D165" i="3"/>
  <c r="E165" i="3"/>
  <c r="F165" i="3"/>
  <c r="G165" i="3"/>
  <c r="H165" i="3"/>
  <c r="I165" i="3"/>
  <c r="J165" i="3"/>
  <c r="K165" i="3"/>
  <c r="L165" i="3"/>
  <c r="D166" i="3"/>
  <c r="E166" i="3"/>
  <c r="F166" i="3"/>
  <c r="G166" i="3"/>
  <c r="H166" i="3"/>
  <c r="I166" i="3"/>
  <c r="J166" i="3"/>
  <c r="K166" i="3"/>
  <c r="L166" i="3"/>
  <c r="D167" i="3"/>
  <c r="E167" i="3"/>
  <c r="F167" i="3"/>
  <c r="G167" i="3"/>
  <c r="H167" i="3"/>
  <c r="I167" i="3"/>
  <c r="J167" i="3"/>
  <c r="K167" i="3"/>
  <c r="L167" i="3"/>
  <c r="C168" i="3"/>
  <c r="D168" i="3"/>
  <c r="E168" i="3"/>
  <c r="F168" i="3"/>
  <c r="G168" i="3"/>
  <c r="H168" i="3"/>
  <c r="I168" i="3"/>
  <c r="J168" i="3"/>
  <c r="K168" i="3"/>
  <c r="L168" i="3"/>
  <c r="D159" i="3"/>
  <c r="E159" i="3"/>
  <c r="F159" i="3"/>
  <c r="G159" i="3"/>
  <c r="H159" i="3"/>
  <c r="I159" i="3"/>
  <c r="J159" i="3"/>
  <c r="K159" i="3"/>
  <c r="L159" i="3"/>
  <c r="C159" i="3"/>
  <c r="D120" i="3"/>
  <c r="E120" i="3"/>
  <c r="F120" i="3"/>
  <c r="G120" i="3"/>
  <c r="H120" i="3"/>
  <c r="I120" i="3"/>
  <c r="J120" i="3"/>
  <c r="K120" i="3"/>
  <c r="L120" i="3"/>
  <c r="C121" i="3"/>
  <c r="D121" i="3"/>
  <c r="E121" i="3"/>
  <c r="F121" i="3"/>
  <c r="G121" i="3"/>
  <c r="H121" i="3"/>
  <c r="I121" i="3"/>
  <c r="J121" i="3"/>
  <c r="K121" i="3"/>
  <c r="L121" i="3"/>
  <c r="D122" i="3"/>
  <c r="E122" i="3"/>
  <c r="F122" i="3"/>
  <c r="G122" i="3"/>
  <c r="H122" i="3"/>
  <c r="I122" i="3"/>
  <c r="J122" i="3"/>
  <c r="K122" i="3"/>
  <c r="L122" i="3"/>
  <c r="C123" i="3"/>
  <c r="D123" i="3"/>
  <c r="E123" i="3"/>
  <c r="F123" i="3"/>
  <c r="G123" i="3"/>
  <c r="H123" i="3"/>
  <c r="I123" i="3"/>
  <c r="J123" i="3"/>
  <c r="K123" i="3"/>
  <c r="L123" i="3"/>
  <c r="D124" i="3"/>
  <c r="E124" i="3"/>
  <c r="F124" i="3"/>
  <c r="G124" i="3"/>
  <c r="H124" i="3"/>
  <c r="I124" i="3"/>
  <c r="J124" i="3"/>
  <c r="K124" i="3"/>
  <c r="L124" i="3"/>
  <c r="C125" i="3"/>
  <c r="D125" i="3"/>
  <c r="E125" i="3"/>
  <c r="F125" i="3"/>
  <c r="G125" i="3"/>
  <c r="H125" i="3"/>
  <c r="I125" i="3"/>
  <c r="J125" i="3"/>
  <c r="K125" i="3"/>
  <c r="L125" i="3"/>
  <c r="D126" i="3"/>
  <c r="E126" i="3"/>
  <c r="F126" i="3"/>
  <c r="G126" i="3"/>
  <c r="H126" i="3"/>
  <c r="I126" i="3"/>
  <c r="J126" i="3"/>
  <c r="K126" i="3"/>
  <c r="L126" i="3"/>
  <c r="C127" i="3"/>
  <c r="D127" i="3"/>
  <c r="E127" i="3"/>
  <c r="F127" i="3"/>
  <c r="G127" i="3"/>
  <c r="H127" i="3"/>
  <c r="I127" i="3"/>
  <c r="J127" i="3"/>
  <c r="K127" i="3"/>
  <c r="L127" i="3"/>
  <c r="D128" i="3"/>
  <c r="E128" i="3"/>
  <c r="F128" i="3"/>
  <c r="G128" i="3"/>
  <c r="H128" i="3"/>
  <c r="I128" i="3"/>
  <c r="J128" i="3"/>
  <c r="K128" i="3"/>
  <c r="L128" i="3"/>
  <c r="C129" i="3"/>
  <c r="D129" i="3"/>
  <c r="E129" i="3"/>
  <c r="F129" i="3"/>
  <c r="G129" i="3"/>
  <c r="H129" i="3"/>
  <c r="I129" i="3"/>
  <c r="J129" i="3"/>
  <c r="K129" i="3"/>
  <c r="L129" i="3"/>
  <c r="L119" i="3"/>
  <c r="K119" i="3"/>
  <c r="J119" i="3"/>
  <c r="I119" i="3"/>
  <c r="H119" i="3"/>
  <c r="G119" i="3"/>
  <c r="F119" i="3"/>
  <c r="E119" i="3"/>
  <c r="D119" i="3"/>
  <c r="C119" i="3"/>
  <c r="C108" i="3"/>
  <c r="D108" i="3"/>
  <c r="E108" i="3"/>
  <c r="F108" i="3"/>
  <c r="G108" i="3"/>
  <c r="H108" i="3"/>
  <c r="I108" i="3"/>
  <c r="J108" i="3"/>
  <c r="K108" i="3"/>
  <c r="L108" i="3"/>
  <c r="C109" i="3"/>
  <c r="D109" i="3"/>
  <c r="E109" i="3"/>
  <c r="F109" i="3"/>
  <c r="G109" i="3"/>
  <c r="H109" i="3"/>
  <c r="I109" i="3"/>
  <c r="J109" i="3"/>
  <c r="K109" i="3"/>
  <c r="L109" i="3"/>
  <c r="C110" i="3"/>
  <c r="D110" i="3"/>
  <c r="E110" i="3"/>
  <c r="F110" i="3"/>
  <c r="G110" i="3"/>
  <c r="H110" i="3"/>
  <c r="I110" i="3"/>
  <c r="J110" i="3"/>
  <c r="K110" i="3"/>
  <c r="L110" i="3"/>
  <c r="D111" i="3"/>
  <c r="E111" i="3"/>
  <c r="F111" i="3"/>
  <c r="G111" i="3"/>
  <c r="H111" i="3"/>
  <c r="I111" i="3"/>
  <c r="J111" i="3"/>
  <c r="K111" i="3"/>
  <c r="L111" i="3"/>
  <c r="C112" i="3"/>
  <c r="D112" i="3"/>
  <c r="E112" i="3"/>
  <c r="F112" i="3"/>
  <c r="G112" i="3"/>
  <c r="H112" i="3"/>
  <c r="I112" i="3"/>
  <c r="J112" i="3"/>
  <c r="K112" i="3"/>
  <c r="L112" i="3"/>
  <c r="C113" i="3"/>
  <c r="D113" i="3"/>
  <c r="E113" i="3"/>
  <c r="F113" i="3"/>
  <c r="G113" i="3"/>
  <c r="H113" i="3"/>
  <c r="I113" i="3"/>
  <c r="J113" i="3"/>
  <c r="K113" i="3"/>
  <c r="L113" i="3"/>
  <c r="C114" i="3"/>
  <c r="D114" i="3"/>
  <c r="E114" i="3"/>
  <c r="F114" i="3"/>
  <c r="G114" i="3"/>
  <c r="H114" i="3"/>
  <c r="I114" i="3"/>
  <c r="J114" i="3"/>
  <c r="K114" i="3"/>
  <c r="L114" i="3"/>
  <c r="C115" i="3"/>
  <c r="D115" i="3"/>
  <c r="E115" i="3"/>
  <c r="F115" i="3"/>
  <c r="G115" i="3"/>
  <c r="H115" i="3"/>
  <c r="I115" i="3"/>
  <c r="J115" i="3"/>
  <c r="K115" i="3"/>
  <c r="L115" i="3"/>
  <c r="C116" i="3"/>
  <c r="D116" i="3"/>
  <c r="E116" i="3"/>
  <c r="F116" i="3"/>
  <c r="G116" i="3"/>
  <c r="H116" i="3"/>
  <c r="I116" i="3"/>
  <c r="J116" i="3"/>
  <c r="K116" i="3"/>
  <c r="L116" i="3"/>
  <c r="D107" i="3"/>
  <c r="E107" i="3"/>
  <c r="F107" i="3"/>
  <c r="G107" i="3"/>
  <c r="H107" i="3"/>
  <c r="I107" i="3"/>
  <c r="J107" i="3"/>
  <c r="K107" i="3"/>
  <c r="L107" i="3"/>
  <c r="C107" i="3"/>
  <c r="C122" i="3" l="1"/>
  <c r="D84" i="3"/>
  <c r="D85" i="3"/>
  <c r="D87" i="3"/>
  <c r="D88" i="3"/>
  <c r="D89" i="3"/>
  <c r="F90" i="3"/>
  <c r="D92" i="3"/>
  <c r="H93" i="3"/>
  <c r="D94" i="3"/>
  <c r="D96" i="3"/>
  <c r="H97" i="3"/>
  <c r="D100" i="3"/>
  <c r="G100" i="3"/>
  <c r="D80" i="3"/>
  <c r="Q31" i="1"/>
  <c r="C68" i="3"/>
  <c r="D68" i="3"/>
  <c r="E68" i="3"/>
  <c r="F68" i="3"/>
  <c r="G68" i="3"/>
  <c r="H68" i="3"/>
  <c r="I68" i="3"/>
  <c r="J68" i="3"/>
  <c r="K68" i="3"/>
  <c r="L68" i="3"/>
  <c r="C69" i="3"/>
  <c r="D69" i="3"/>
  <c r="E69" i="3"/>
  <c r="F69" i="3"/>
  <c r="G69" i="3"/>
  <c r="H69" i="3"/>
  <c r="I69" i="3"/>
  <c r="J69" i="3"/>
  <c r="K69" i="3"/>
  <c r="L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C72" i="3"/>
  <c r="D72" i="3"/>
  <c r="E72" i="3"/>
  <c r="F72" i="3"/>
  <c r="G72" i="3"/>
  <c r="H72" i="3"/>
  <c r="I72" i="3"/>
  <c r="J72" i="3"/>
  <c r="K72" i="3"/>
  <c r="L72" i="3"/>
  <c r="C73" i="3"/>
  <c r="D73" i="3"/>
  <c r="E73" i="3"/>
  <c r="F73" i="3"/>
  <c r="G73" i="3"/>
  <c r="H73" i="3"/>
  <c r="I73" i="3"/>
  <c r="J73" i="3"/>
  <c r="K73" i="3"/>
  <c r="L73" i="3"/>
  <c r="C74" i="3"/>
  <c r="D74" i="3"/>
  <c r="E74" i="3"/>
  <c r="F74" i="3"/>
  <c r="G74" i="3"/>
  <c r="H74" i="3"/>
  <c r="I74" i="3"/>
  <c r="J74" i="3"/>
  <c r="K74" i="3"/>
  <c r="L74" i="3"/>
  <c r="C75" i="3"/>
  <c r="D75" i="3"/>
  <c r="E75" i="3"/>
  <c r="F75" i="3"/>
  <c r="G75" i="3"/>
  <c r="H75" i="3"/>
  <c r="I75" i="3"/>
  <c r="J75" i="3"/>
  <c r="K75" i="3"/>
  <c r="L75" i="3"/>
  <c r="C76" i="3"/>
  <c r="D76" i="3"/>
  <c r="E76" i="3"/>
  <c r="F76" i="3"/>
  <c r="G76" i="3"/>
  <c r="H76" i="3"/>
  <c r="I76" i="3"/>
  <c r="J76" i="3"/>
  <c r="K76" i="3"/>
  <c r="L76" i="3"/>
  <c r="C77" i="3"/>
  <c r="D77" i="3"/>
  <c r="E77" i="3"/>
  <c r="F77" i="3"/>
  <c r="G77" i="3"/>
  <c r="H77" i="3"/>
  <c r="I77" i="3"/>
  <c r="J77" i="3"/>
  <c r="K77" i="3"/>
  <c r="L77" i="3"/>
  <c r="C67" i="3"/>
  <c r="L67" i="3"/>
  <c r="K67" i="3"/>
  <c r="J67" i="3"/>
  <c r="I67" i="3"/>
  <c r="H67" i="3"/>
  <c r="G67" i="3"/>
  <c r="F67" i="3"/>
  <c r="E67" i="3"/>
  <c r="D67" i="3"/>
  <c r="C56" i="3"/>
  <c r="D56" i="3"/>
  <c r="E56" i="3"/>
  <c r="F56" i="3"/>
  <c r="G56" i="3"/>
  <c r="H56" i="3"/>
  <c r="I56" i="3"/>
  <c r="J56" i="3"/>
  <c r="K56" i="3"/>
  <c r="L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L58" i="3"/>
  <c r="C59" i="3"/>
  <c r="D59" i="3"/>
  <c r="E59" i="3"/>
  <c r="F59" i="3"/>
  <c r="G59" i="3"/>
  <c r="H59" i="3"/>
  <c r="I59" i="3"/>
  <c r="J59" i="3"/>
  <c r="K59" i="3"/>
  <c r="L59" i="3"/>
  <c r="C60" i="3"/>
  <c r="D60" i="3"/>
  <c r="E60" i="3"/>
  <c r="F60" i="3"/>
  <c r="G60" i="3"/>
  <c r="H60" i="3"/>
  <c r="I60" i="3"/>
  <c r="J60" i="3"/>
  <c r="K60" i="3"/>
  <c r="L60" i="3"/>
  <c r="C61" i="3"/>
  <c r="D61" i="3"/>
  <c r="E61" i="3"/>
  <c r="F61" i="3"/>
  <c r="G61" i="3"/>
  <c r="H61" i="3"/>
  <c r="I61" i="3"/>
  <c r="J61" i="3"/>
  <c r="K61" i="3"/>
  <c r="L61" i="3"/>
  <c r="C62" i="3"/>
  <c r="D62" i="3"/>
  <c r="E62" i="3"/>
  <c r="F62" i="3"/>
  <c r="G62" i="3"/>
  <c r="H62" i="3"/>
  <c r="I62" i="3"/>
  <c r="J62" i="3"/>
  <c r="K62" i="3"/>
  <c r="L62" i="3"/>
  <c r="C63" i="3"/>
  <c r="D63" i="3"/>
  <c r="E63" i="3"/>
  <c r="F63" i="3"/>
  <c r="G63" i="3"/>
  <c r="H63" i="3"/>
  <c r="I63" i="3"/>
  <c r="J63" i="3"/>
  <c r="K63" i="3"/>
  <c r="L63" i="3"/>
  <c r="C64" i="3"/>
  <c r="D64" i="3"/>
  <c r="E64" i="3"/>
  <c r="F64" i="3"/>
  <c r="G64" i="3"/>
  <c r="H64" i="3"/>
  <c r="I64" i="3"/>
  <c r="J64" i="3"/>
  <c r="K64" i="3"/>
  <c r="L64" i="3"/>
  <c r="D55" i="3"/>
  <c r="E55" i="3"/>
  <c r="F55" i="3"/>
  <c r="G55" i="3"/>
  <c r="H55" i="3"/>
  <c r="I55" i="3"/>
  <c r="J55" i="3"/>
  <c r="K55" i="3"/>
  <c r="L55" i="3"/>
  <c r="C55" i="3"/>
  <c r="L48" i="3"/>
  <c r="K48" i="3"/>
  <c r="J48" i="3"/>
  <c r="I48" i="3"/>
  <c r="H48" i="3"/>
  <c r="G48" i="3"/>
  <c r="F48" i="3"/>
  <c r="E48" i="3"/>
  <c r="D48" i="3"/>
  <c r="C48" i="3"/>
  <c r="L47" i="3"/>
  <c r="K47" i="3"/>
  <c r="J47" i="3"/>
  <c r="I47" i="3"/>
  <c r="H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I45" i="3"/>
  <c r="H45" i="3"/>
  <c r="G45" i="3"/>
  <c r="F45" i="3"/>
  <c r="E45" i="3"/>
  <c r="D45" i="3"/>
  <c r="C45" i="3"/>
  <c r="L44" i="3"/>
  <c r="K44" i="3"/>
  <c r="J44" i="3"/>
  <c r="I44" i="3"/>
  <c r="H44" i="3"/>
  <c r="G44" i="3"/>
  <c r="F44" i="3"/>
  <c r="E44" i="3"/>
  <c r="D44" i="3"/>
  <c r="C44" i="3"/>
  <c r="L43" i="3"/>
  <c r="K43" i="3"/>
  <c r="J43" i="3"/>
  <c r="I43" i="3"/>
  <c r="H43" i="3"/>
  <c r="G43" i="3"/>
  <c r="F43" i="3"/>
  <c r="E43" i="3"/>
  <c r="D43" i="3"/>
  <c r="C43" i="3"/>
  <c r="L42" i="3"/>
  <c r="K42" i="3"/>
  <c r="J42" i="3"/>
  <c r="I42" i="3"/>
  <c r="H42" i="3"/>
  <c r="G42" i="3"/>
  <c r="F42" i="3"/>
  <c r="E42" i="3"/>
  <c r="D42" i="3"/>
  <c r="C42" i="3"/>
  <c r="L41" i="3"/>
  <c r="K41" i="3"/>
  <c r="J41" i="3"/>
  <c r="I41" i="3"/>
  <c r="H41" i="3"/>
  <c r="G41" i="3"/>
  <c r="F41" i="3"/>
  <c r="E41" i="3"/>
  <c r="D41" i="3"/>
  <c r="C41" i="3"/>
  <c r="L40" i="3"/>
  <c r="K40" i="3"/>
  <c r="J40" i="3"/>
  <c r="I40" i="3"/>
  <c r="H40" i="3"/>
  <c r="G40" i="3"/>
  <c r="F40" i="3"/>
  <c r="E40" i="3"/>
  <c r="D40" i="3"/>
  <c r="C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L34" i="3"/>
  <c r="K34" i="3"/>
  <c r="J34" i="3"/>
  <c r="I34" i="3"/>
  <c r="H34" i="3"/>
  <c r="G34" i="3"/>
  <c r="F34" i="3"/>
  <c r="E34" i="3"/>
  <c r="D34" i="3"/>
  <c r="C34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C16" i="3"/>
  <c r="D16" i="3"/>
  <c r="E16" i="3"/>
  <c r="F16" i="3"/>
  <c r="G16" i="3"/>
  <c r="H16" i="3"/>
  <c r="I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C18" i="3"/>
  <c r="D18" i="3"/>
  <c r="E18" i="3"/>
  <c r="F18" i="3"/>
  <c r="G18" i="3"/>
  <c r="H18" i="3"/>
  <c r="I18" i="3"/>
  <c r="J18" i="3"/>
  <c r="K18" i="3"/>
  <c r="L18" i="3"/>
  <c r="C19" i="3"/>
  <c r="D19" i="3"/>
  <c r="E19" i="3"/>
  <c r="F19" i="3"/>
  <c r="G19" i="3"/>
  <c r="H19" i="3"/>
  <c r="I19" i="3"/>
  <c r="J19" i="3"/>
  <c r="K19" i="3"/>
  <c r="L19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C24" i="3"/>
  <c r="D24" i="3"/>
  <c r="E24" i="3"/>
  <c r="F24" i="3"/>
  <c r="G24" i="3"/>
  <c r="H24" i="3"/>
  <c r="I24" i="3"/>
  <c r="J24" i="3"/>
  <c r="K24" i="3"/>
  <c r="L24" i="3"/>
  <c r="C25" i="3"/>
  <c r="D25" i="3"/>
  <c r="E25" i="3"/>
  <c r="F25" i="3"/>
  <c r="G25" i="3"/>
  <c r="H25" i="3"/>
  <c r="I25" i="3"/>
  <c r="J25" i="3"/>
  <c r="K25" i="3"/>
  <c r="L25" i="3"/>
  <c r="L15" i="3"/>
  <c r="K15" i="3"/>
  <c r="J15" i="3"/>
  <c r="I15" i="3"/>
  <c r="H15" i="3"/>
  <c r="G15" i="3"/>
  <c r="F15" i="3"/>
  <c r="E15" i="3"/>
  <c r="D15" i="3"/>
  <c r="C15" i="3"/>
  <c r="C4" i="3"/>
  <c r="D4" i="3"/>
  <c r="E4" i="3"/>
  <c r="F4" i="3"/>
  <c r="G4" i="3"/>
  <c r="H4" i="3"/>
  <c r="I4" i="3"/>
  <c r="J4" i="3"/>
  <c r="K4" i="3"/>
  <c r="L4" i="3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C12" i="3"/>
  <c r="D12" i="3"/>
  <c r="E12" i="3"/>
  <c r="F12" i="3"/>
  <c r="G12" i="3"/>
  <c r="H12" i="3"/>
  <c r="I12" i="3"/>
  <c r="J12" i="3"/>
  <c r="K12" i="3"/>
  <c r="L12" i="3"/>
  <c r="L3" i="3"/>
  <c r="K3" i="3"/>
  <c r="J3" i="3"/>
  <c r="I3" i="3"/>
  <c r="H3" i="3"/>
  <c r="G3" i="3"/>
  <c r="F3" i="3"/>
  <c r="E3" i="3"/>
  <c r="D3" i="3"/>
  <c r="C3" i="3"/>
  <c r="Q113" i="1"/>
  <c r="C255" i="3" s="1"/>
  <c r="R113" i="1"/>
  <c r="D255" i="3" s="1"/>
  <c r="S113" i="1"/>
  <c r="T113" i="1"/>
  <c r="U113" i="1"/>
  <c r="G255" i="3" s="1"/>
  <c r="V113" i="1"/>
  <c r="H255" i="3" s="1"/>
  <c r="W113" i="1"/>
  <c r="X113" i="1"/>
  <c r="Y113" i="1"/>
  <c r="K255" i="3" s="1"/>
  <c r="Z113" i="1"/>
  <c r="L255" i="3" s="1"/>
  <c r="Q114" i="1"/>
  <c r="R114" i="1"/>
  <c r="S114" i="1"/>
  <c r="T114" i="1"/>
  <c r="U114" i="1"/>
  <c r="V114" i="1"/>
  <c r="W114" i="1"/>
  <c r="X114" i="1"/>
  <c r="X133" i="1" s="1"/>
  <c r="Y114" i="1"/>
  <c r="Z114" i="1"/>
  <c r="Q115" i="1"/>
  <c r="R115" i="1"/>
  <c r="S115" i="1"/>
  <c r="T115" i="1"/>
  <c r="U115" i="1"/>
  <c r="V115" i="1"/>
  <c r="W115" i="1"/>
  <c r="X115" i="1"/>
  <c r="Y115" i="1"/>
  <c r="Z115" i="1"/>
  <c r="Q116" i="1"/>
  <c r="R116" i="1"/>
  <c r="S116" i="1"/>
  <c r="E256" i="3" s="1"/>
  <c r="T116" i="1"/>
  <c r="F256" i="3" s="1"/>
  <c r="U116" i="1"/>
  <c r="V116" i="1"/>
  <c r="W116" i="1"/>
  <c r="I256" i="3" s="1"/>
  <c r="X116" i="1"/>
  <c r="J256" i="3" s="1"/>
  <c r="Y116" i="1"/>
  <c r="Z116" i="1"/>
  <c r="Q117" i="1"/>
  <c r="C245" i="3" s="1"/>
  <c r="R117" i="1"/>
  <c r="D245" i="3" s="1"/>
  <c r="S117" i="1"/>
  <c r="T117" i="1"/>
  <c r="U117" i="1"/>
  <c r="G245" i="3" s="1"/>
  <c r="V117" i="1"/>
  <c r="H245" i="3" s="1"/>
  <c r="W117" i="1"/>
  <c r="X117" i="1"/>
  <c r="Y117" i="1"/>
  <c r="K245" i="3" s="1"/>
  <c r="Z117" i="1"/>
  <c r="L245" i="3" s="1"/>
  <c r="Q118" i="1"/>
  <c r="C237" i="3" s="1"/>
  <c r="R118" i="1"/>
  <c r="D237" i="3" s="1"/>
  <c r="S118" i="1"/>
  <c r="E237" i="3" s="1"/>
  <c r="T118" i="1"/>
  <c r="F237" i="3" s="1"/>
  <c r="U118" i="1"/>
  <c r="G237" i="3" s="1"/>
  <c r="V118" i="1"/>
  <c r="H237" i="3" s="1"/>
  <c r="W118" i="1"/>
  <c r="I237" i="3" s="1"/>
  <c r="X118" i="1"/>
  <c r="J237" i="3" s="1"/>
  <c r="Y118" i="1"/>
  <c r="K237" i="3" s="1"/>
  <c r="Z118" i="1"/>
  <c r="L237" i="3" s="1"/>
  <c r="Q119" i="1"/>
  <c r="R119" i="1"/>
  <c r="S119" i="1"/>
  <c r="T119" i="1"/>
  <c r="U119" i="1"/>
  <c r="V119" i="1"/>
  <c r="W119" i="1"/>
  <c r="X119" i="1"/>
  <c r="Y119" i="1"/>
  <c r="Z119" i="1"/>
  <c r="Q120" i="1"/>
  <c r="R120" i="1"/>
  <c r="S120" i="1"/>
  <c r="T120" i="1"/>
  <c r="U120" i="1"/>
  <c r="V120" i="1"/>
  <c r="W120" i="1"/>
  <c r="X120" i="1"/>
  <c r="Y120" i="1"/>
  <c r="Z120" i="1"/>
  <c r="Q121" i="1"/>
  <c r="C241" i="3" s="1"/>
  <c r="R121" i="1"/>
  <c r="D241" i="3" s="1"/>
  <c r="S121" i="1"/>
  <c r="T121" i="1"/>
  <c r="U121" i="1"/>
  <c r="G241" i="3" s="1"/>
  <c r="V121" i="1"/>
  <c r="H241" i="3" s="1"/>
  <c r="W121" i="1"/>
  <c r="X121" i="1"/>
  <c r="Y121" i="1"/>
  <c r="K241" i="3" s="1"/>
  <c r="Z121" i="1"/>
  <c r="L241" i="3" s="1"/>
  <c r="Q122" i="1"/>
  <c r="C244" i="3" s="1"/>
  <c r="R122" i="1"/>
  <c r="D244" i="3" s="1"/>
  <c r="S122" i="1"/>
  <c r="E244" i="3" s="1"/>
  <c r="T122" i="1"/>
  <c r="F244" i="3" s="1"/>
  <c r="U122" i="1"/>
  <c r="G244" i="3" s="1"/>
  <c r="V122" i="1"/>
  <c r="H244" i="3" s="1"/>
  <c r="W122" i="1"/>
  <c r="I244" i="3" s="1"/>
  <c r="X122" i="1"/>
  <c r="J244" i="3" s="1"/>
  <c r="Y122" i="1"/>
  <c r="K244" i="3" s="1"/>
  <c r="Z122" i="1"/>
  <c r="L244" i="3" s="1"/>
  <c r="Q123" i="1"/>
  <c r="C246" i="3" s="1"/>
  <c r="R123" i="1"/>
  <c r="D246" i="3" s="1"/>
  <c r="S123" i="1"/>
  <c r="T123" i="1"/>
  <c r="U123" i="1"/>
  <c r="G246" i="3" s="1"/>
  <c r="V123" i="1"/>
  <c r="H246" i="3" s="1"/>
  <c r="W123" i="1"/>
  <c r="X123" i="1"/>
  <c r="Y123" i="1"/>
  <c r="K246" i="3" s="1"/>
  <c r="Z123" i="1"/>
  <c r="L246" i="3" s="1"/>
  <c r="Q124" i="1"/>
  <c r="R124" i="1"/>
  <c r="S124" i="1"/>
  <c r="E243" i="3" s="1"/>
  <c r="T124" i="1"/>
  <c r="F243" i="3" s="1"/>
  <c r="U124" i="1"/>
  <c r="V124" i="1"/>
  <c r="W124" i="1"/>
  <c r="I243" i="3" s="1"/>
  <c r="X124" i="1"/>
  <c r="J243" i="3" s="1"/>
  <c r="Y124" i="1"/>
  <c r="Z124" i="1"/>
  <c r="Q125" i="1"/>
  <c r="C254" i="3" s="1"/>
  <c r="R125" i="1"/>
  <c r="D254" i="3" s="1"/>
  <c r="S125" i="1"/>
  <c r="E254" i="3" s="1"/>
  <c r="T125" i="1"/>
  <c r="F254" i="3" s="1"/>
  <c r="U125" i="1"/>
  <c r="G254" i="3" s="1"/>
  <c r="V125" i="1"/>
  <c r="H254" i="3" s="1"/>
  <c r="W125" i="1"/>
  <c r="I254" i="3" s="1"/>
  <c r="X125" i="1"/>
  <c r="J254" i="3" s="1"/>
  <c r="Y125" i="1"/>
  <c r="K254" i="3" s="1"/>
  <c r="Z125" i="1"/>
  <c r="L254" i="3" s="1"/>
  <c r="Q126" i="1"/>
  <c r="R126" i="1"/>
  <c r="S126" i="1"/>
  <c r="E251" i="3" s="1"/>
  <c r="T126" i="1"/>
  <c r="F251" i="3" s="1"/>
  <c r="U126" i="1"/>
  <c r="V126" i="1"/>
  <c r="W126" i="1"/>
  <c r="I251" i="3" s="1"/>
  <c r="X126" i="1"/>
  <c r="J251" i="3" s="1"/>
  <c r="Y126" i="1"/>
  <c r="Z126" i="1"/>
  <c r="Q127" i="1"/>
  <c r="C249" i="3" s="1"/>
  <c r="R127" i="1"/>
  <c r="D249" i="3" s="1"/>
  <c r="S127" i="1"/>
  <c r="T127" i="1"/>
  <c r="U127" i="1"/>
  <c r="G249" i="3" s="1"/>
  <c r="V127" i="1"/>
  <c r="H249" i="3" s="1"/>
  <c r="W127" i="1"/>
  <c r="X127" i="1"/>
  <c r="Y127" i="1"/>
  <c r="K249" i="3" s="1"/>
  <c r="Z127" i="1"/>
  <c r="L249" i="3" s="1"/>
  <c r="Q128" i="1"/>
  <c r="R128" i="1"/>
  <c r="S128" i="1"/>
  <c r="E253" i="3" s="1"/>
  <c r="T128" i="1"/>
  <c r="F253" i="3" s="1"/>
  <c r="U128" i="1"/>
  <c r="V128" i="1"/>
  <c r="W128" i="1"/>
  <c r="I253" i="3" s="1"/>
  <c r="X128" i="1"/>
  <c r="J253" i="3" s="1"/>
  <c r="Y128" i="1"/>
  <c r="Z128" i="1"/>
  <c r="Q129" i="1"/>
  <c r="C247" i="3" s="1"/>
  <c r="R129" i="1"/>
  <c r="D247" i="3" s="1"/>
  <c r="S129" i="1"/>
  <c r="E247" i="3" s="1"/>
  <c r="T129" i="1"/>
  <c r="F247" i="3" s="1"/>
  <c r="U129" i="1"/>
  <c r="G247" i="3" s="1"/>
  <c r="V129" i="1"/>
  <c r="H247" i="3" s="1"/>
  <c r="W129" i="1"/>
  <c r="I247" i="3" s="1"/>
  <c r="X129" i="1"/>
  <c r="J247" i="3" s="1"/>
  <c r="Y129" i="1"/>
  <c r="K247" i="3" s="1"/>
  <c r="Z129" i="1"/>
  <c r="L247" i="3" s="1"/>
  <c r="Q130" i="1"/>
  <c r="R130" i="1"/>
  <c r="S130" i="1"/>
  <c r="E238" i="3" s="1"/>
  <c r="T130" i="1"/>
  <c r="F238" i="3" s="1"/>
  <c r="U130" i="1"/>
  <c r="V130" i="1"/>
  <c r="W130" i="1"/>
  <c r="I238" i="3" s="1"/>
  <c r="X130" i="1"/>
  <c r="J238" i="3" s="1"/>
  <c r="Y130" i="1"/>
  <c r="Z130" i="1"/>
  <c r="Q131" i="1"/>
  <c r="R131" i="1"/>
  <c r="D242" i="3" s="1"/>
  <c r="S131" i="1"/>
  <c r="T131" i="1"/>
  <c r="U131" i="1"/>
  <c r="V131" i="1"/>
  <c r="H242" i="3" s="1"/>
  <c r="W131" i="1"/>
  <c r="X131" i="1"/>
  <c r="Y131" i="1"/>
  <c r="Z131" i="1"/>
  <c r="L242" i="3" s="1"/>
  <c r="Q132" i="1"/>
  <c r="R132" i="1"/>
  <c r="S132" i="1"/>
  <c r="E239" i="3" s="1"/>
  <c r="T132" i="1"/>
  <c r="F239" i="3" s="1"/>
  <c r="U132" i="1"/>
  <c r="V132" i="1"/>
  <c r="W132" i="1"/>
  <c r="I239" i="3" s="1"/>
  <c r="X132" i="1"/>
  <c r="J239" i="3" s="1"/>
  <c r="Y132" i="1"/>
  <c r="Z132" i="1"/>
  <c r="Q86" i="1"/>
  <c r="R86" i="1"/>
  <c r="D203" i="3" s="1"/>
  <c r="S86" i="1"/>
  <c r="T86" i="1"/>
  <c r="U86" i="1"/>
  <c r="G203" i="3" s="1"/>
  <c r="V86" i="1"/>
  <c r="H203" i="3" s="1"/>
  <c r="W86" i="1"/>
  <c r="X86" i="1"/>
  <c r="Y86" i="1"/>
  <c r="K203" i="3" s="1"/>
  <c r="Z86" i="1"/>
  <c r="L203" i="3" s="1"/>
  <c r="Q87" i="1"/>
  <c r="R87" i="1"/>
  <c r="S87" i="1"/>
  <c r="E200" i="3" s="1"/>
  <c r="T87" i="1"/>
  <c r="F200" i="3" s="1"/>
  <c r="U87" i="1"/>
  <c r="V87" i="1"/>
  <c r="W87" i="1"/>
  <c r="I200" i="3" s="1"/>
  <c r="X87" i="1"/>
  <c r="J200" i="3" s="1"/>
  <c r="Y87" i="1"/>
  <c r="Z87" i="1"/>
  <c r="Q88" i="1"/>
  <c r="C196" i="3" s="1"/>
  <c r="R88" i="1"/>
  <c r="D196" i="3" s="1"/>
  <c r="S88" i="1"/>
  <c r="T88" i="1"/>
  <c r="U88" i="1"/>
  <c r="G196" i="3" s="1"/>
  <c r="V88" i="1"/>
  <c r="H196" i="3" s="1"/>
  <c r="W88" i="1"/>
  <c r="X88" i="1"/>
  <c r="Y88" i="1"/>
  <c r="K196" i="3" s="1"/>
  <c r="Z88" i="1"/>
  <c r="L196" i="3" s="1"/>
  <c r="Q89" i="1"/>
  <c r="R89" i="1"/>
  <c r="S89" i="1"/>
  <c r="E204" i="3" s="1"/>
  <c r="T89" i="1"/>
  <c r="F204" i="3" s="1"/>
  <c r="U89" i="1"/>
  <c r="V89" i="1"/>
  <c r="W89" i="1"/>
  <c r="I204" i="3" s="1"/>
  <c r="X89" i="1"/>
  <c r="J204" i="3" s="1"/>
  <c r="Y89" i="1"/>
  <c r="Z89" i="1"/>
  <c r="Q90" i="1"/>
  <c r="C193" i="3" s="1"/>
  <c r="R90" i="1"/>
  <c r="D193" i="3" s="1"/>
  <c r="S90" i="1"/>
  <c r="E193" i="3" s="1"/>
  <c r="T90" i="1"/>
  <c r="F193" i="3" s="1"/>
  <c r="U90" i="1"/>
  <c r="G193" i="3" s="1"/>
  <c r="V90" i="1"/>
  <c r="H193" i="3" s="1"/>
  <c r="W90" i="1"/>
  <c r="I193" i="3" s="1"/>
  <c r="X90" i="1"/>
  <c r="J193" i="3" s="1"/>
  <c r="Y90" i="1"/>
  <c r="K193" i="3" s="1"/>
  <c r="Z90" i="1"/>
  <c r="L193" i="3" s="1"/>
  <c r="Q91" i="1"/>
  <c r="R91" i="1"/>
  <c r="S91" i="1"/>
  <c r="T91" i="1"/>
  <c r="F185" i="3" s="1"/>
  <c r="U91" i="1"/>
  <c r="V91" i="1"/>
  <c r="W91" i="1"/>
  <c r="X91" i="1"/>
  <c r="J185" i="3" s="1"/>
  <c r="Y91" i="1"/>
  <c r="Z91" i="1"/>
  <c r="Q92" i="1"/>
  <c r="R92" i="1"/>
  <c r="S92" i="1"/>
  <c r="T92" i="1"/>
  <c r="U92" i="1"/>
  <c r="V92" i="1"/>
  <c r="W92" i="1"/>
  <c r="X92" i="1"/>
  <c r="Y92" i="1"/>
  <c r="Z92" i="1"/>
  <c r="Q93" i="1"/>
  <c r="R93" i="1"/>
  <c r="S93" i="1"/>
  <c r="E198" i="3" s="1"/>
  <c r="T93" i="1"/>
  <c r="F198" i="3" s="1"/>
  <c r="U93" i="1"/>
  <c r="V93" i="1"/>
  <c r="W93" i="1"/>
  <c r="I198" i="3" s="1"/>
  <c r="X93" i="1"/>
  <c r="J198" i="3" s="1"/>
  <c r="Y93" i="1"/>
  <c r="Z93" i="1"/>
  <c r="Q94" i="1"/>
  <c r="R94" i="1"/>
  <c r="S94" i="1"/>
  <c r="T94" i="1"/>
  <c r="U94" i="1"/>
  <c r="V94" i="1"/>
  <c r="W94" i="1"/>
  <c r="X94" i="1"/>
  <c r="Y94" i="1"/>
  <c r="Z94" i="1"/>
  <c r="Q95" i="1"/>
  <c r="R95" i="1"/>
  <c r="S95" i="1"/>
  <c r="E192" i="3" s="1"/>
  <c r="T95" i="1"/>
  <c r="F192" i="3" s="1"/>
  <c r="U95" i="1"/>
  <c r="V95" i="1"/>
  <c r="W95" i="1"/>
  <c r="I192" i="3" s="1"/>
  <c r="X95" i="1"/>
  <c r="J192" i="3" s="1"/>
  <c r="Y95" i="1"/>
  <c r="Z95" i="1"/>
  <c r="Q96" i="1"/>
  <c r="R96" i="1"/>
  <c r="S96" i="1"/>
  <c r="T96" i="1"/>
  <c r="U96" i="1"/>
  <c r="V96" i="1"/>
  <c r="W96" i="1"/>
  <c r="X96" i="1"/>
  <c r="Y96" i="1"/>
  <c r="Z96" i="1"/>
  <c r="Q97" i="1"/>
  <c r="R97" i="1"/>
  <c r="S97" i="1"/>
  <c r="E191" i="3" s="1"/>
  <c r="T97" i="1"/>
  <c r="F191" i="3" s="1"/>
  <c r="U97" i="1"/>
  <c r="V97" i="1"/>
  <c r="W97" i="1"/>
  <c r="I191" i="3" s="1"/>
  <c r="X97" i="1"/>
  <c r="J191" i="3" s="1"/>
  <c r="Y97" i="1"/>
  <c r="Z97" i="1"/>
  <c r="Q98" i="1"/>
  <c r="C202" i="3" s="1"/>
  <c r="R98" i="1"/>
  <c r="D202" i="3" s="1"/>
  <c r="S98" i="1"/>
  <c r="T98" i="1"/>
  <c r="U98" i="1"/>
  <c r="G202" i="3" s="1"/>
  <c r="V98" i="1"/>
  <c r="H202" i="3" s="1"/>
  <c r="W98" i="1"/>
  <c r="X98" i="1"/>
  <c r="Y98" i="1"/>
  <c r="K202" i="3" s="1"/>
  <c r="Z98" i="1"/>
  <c r="L202" i="3" s="1"/>
  <c r="Q99" i="1"/>
  <c r="C199" i="3" s="1"/>
  <c r="R99" i="1"/>
  <c r="D199" i="3" s="1"/>
  <c r="S99" i="1"/>
  <c r="E199" i="3" s="1"/>
  <c r="T99" i="1"/>
  <c r="F199" i="3" s="1"/>
  <c r="U99" i="1"/>
  <c r="G199" i="3" s="1"/>
  <c r="V99" i="1"/>
  <c r="H199" i="3" s="1"/>
  <c r="W99" i="1"/>
  <c r="I199" i="3" s="1"/>
  <c r="X99" i="1"/>
  <c r="J199" i="3" s="1"/>
  <c r="Y99" i="1"/>
  <c r="K199" i="3" s="1"/>
  <c r="Z99" i="1"/>
  <c r="L199" i="3" s="1"/>
  <c r="Q100" i="1"/>
  <c r="C197" i="3" s="1"/>
  <c r="R100" i="1"/>
  <c r="D197" i="3" s="1"/>
  <c r="S100" i="1"/>
  <c r="T100" i="1"/>
  <c r="U100" i="1"/>
  <c r="G197" i="3" s="1"/>
  <c r="V100" i="1"/>
  <c r="H197" i="3" s="1"/>
  <c r="W100" i="1"/>
  <c r="X100" i="1"/>
  <c r="Y100" i="1"/>
  <c r="K197" i="3" s="1"/>
  <c r="Z100" i="1"/>
  <c r="L197" i="3" s="1"/>
  <c r="Q101" i="1"/>
  <c r="C201" i="3" s="1"/>
  <c r="R101" i="1"/>
  <c r="D201" i="3" s="1"/>
  <c r="S101" i="1"/>
  <c r="E201" i="3" s="1"/>
  <c r="T101" i="1"/>
  <c r="F201" i="3" s="1"/>
  <c r="U101" i="1"/>
  <c r="G201" i="3" s="1"/>
  <c r="V101" i="1"/>
  <c r="H201" i="3" s="1"/>
  <c r="W101" i="1"/>
  <c r="I201" i="3" s="1"/>
  <c r="X101" i="1"/>
  <c r="J201" i="3" s="1"/>
  <c r="Y101" i="1"/>
  <c r="K201" i="3" s="1"/>
  <c r="Z101" i="1"/>
  <c r="L201" i="3" s="1"/>
  <c r="Q102" i="1"/>
  <c r="C195" i="3" s="1"/>
  <c r="R102" i="1"/>
  <c r="D195" i="3" s="1"/>
  <c r="S102" i="1"/>
  <c r="T102" i="1"/>
  <c r="U102" i="1"/>
  <c r="G195" i="3" s="1"/>
  <c r="V102" i="1"/>
  <c r="H195" i="3" s="1"/>
  <c r="W102" i="1"/>
  <c r="X102" i="1"/>
  <c r="Y102" i="1"/>
  <c r="K195" i="3" s="1"/>
  <c r="Z102" i="1"/>
  <c r="L195" i="3" s="1"/>
  <c r="Q103" i="1"/>
  <c r="C186" i="3" s="1"/>
  <c r="R103" i="1"/>
  <c r="D186" i="3" s="1"/>
  <c r="S103" i="1"/>
  <c r="E186" i="3" s="1"/>
  <c r="T103" i="1"/>
  <c r="F186" i="3" s="1"/>
  <c r="U103" i="1"/>
  <c r="G186" i="3" s="1"/>
  <c r="V103" i="1"/>
  <c r="H186" i="3" s="1"/>
  <c r="W103" i="1"/>
  <c r="I186" i="3" s="1"/>
  <c r="X103" i="1"/>
  <c r="J186" i="3" s="1"/>
  <c r="Y103" i="1"/>
  <c r="K186" i="3" s="1"/>
  <c r="Z103" i="1"/>
  <c r="L186" i="3" s="1"/>
  <c r="Q104" i="1"/>
  <c r="C190" i="3" s="1"/>
  <c r="R104" i="1"/>
  <c r="D190" i="3" s="1"/>
  <c r="S104" i="1"/>
  <c r="E190" i="3" s="1"/>
  <c r="T104" i="1"/>
  <c r="F190" i="3" s="1"/>
  <c r="U104" i="1"/>
  <c r="G190" i="3" s="1"/>
  <c r="V104" i="1"/>
  <c r="H190" i="3" s="1"/>
  <c r="W104" i="1"/>
  <c r="I190" i="3" s="1"/>
  <c r="X104" i="1"/>
  <c r="J190" i="3" s="1"/>
  <c r="Y104" i="1"/>
  <c r="K190" i="3" s="1"/>
  <c r="Z104" i="1"/>
  <c r="L190" i="3" s="1"/>
  <c r="Q105" i="1"/>
  <c r="C187" i="3" s="1"/>
  <c r="R105" i="1"/>
  <c r="D187" i="3" s="1"/>
  <c r="S105" i="1"/>
  <c r="E187" i="3" s="1"/>
  <c r="T105" i="1"/>
  <c r="F187" i="3" s="1"/>
  <c r="U105" i="1"/>
  <c r="G187" i="3" s="1"/>
  <c r="V105" i="1"/>
  <c r="H187" i="3" s="1"/>
  <c r="W105" i="1"/>
  <c r="I187" i="3" s="1"/>
  <c r="X105" i="1"/>
  <c r="J187" i="3" s="1"/>
  <c r="Y105" i="1"/>
  <c r="K187" i="3" s="1"/>
  <c r="Z105" i="1"/>
  <c r="L187" i="3" s="1"/>
  <c r="Z112" i="1"/>
  <c r="Y112" i="1"/>
  <c r="K236" i="3" s="1"/>
  <c r="X112" i="1"/>
  <c r="W112" i="1"/>
  <c r="V112" i="1"/>
  <c r="H236" i="3" s="1"/>
  <c r="U112" i="1"/>
  <c r="T112" i="1"/>
  <c r="S112" i="1"/>
  <c r="R112" i="1"/>
  <c r="Q112" i="1"/>
  <c r="Z85" i="1"/>
  <c r="L184" i="3" s="1"/>
  <c r="Y85" i="1"/>
  <c r="X85" i="1"/>
  <c r="W85" i="1"/>
  <c r="V85" i="1"/>
  <c r="U85" i="1"/>
  <c r="G184" i="3" s="1"/>
  <c r="T85" i="1"/>
  <c r="S85" i="1"/>
  <c r="R85" i="1"/>
  <c r="Q85" i="1"/>
  <c r="C184" i="3" s="1"/>
  <c r="Q59" i="1"/>
  <c r="R59" i="1"/>
  <c r="S59" i="1"/>
  <c r="T59" i="1"/>
  <c r="U59" i="1"/>
  <c r="V59" i="1"/>
  <c r="W59" i="1"/>
  <c r="X59" i="1"/>
  <c r="Y59" i="1"/>
  <c r="Z59" i="1"/>
  <c r="Q60" i="1"/>
  <c r="R60" i="1"/>
  <c r="S60" i="1"/>
  <c r="T60" i="1"/>
  <c r="U60" i="1"/>
  <c r="V60" i="1"/>
  <c r="W60" i="1"/>
  <c r="X60" i="1"/>
  <c r="Y60" i="1"/>
  <c r="Z60" i="1"/>
  <c r="Q61" i="1"/>
  <c r="R61" i="1"/>
  <c r="S61" i="1"/>
  <c r="T61" i="1"/>
  <c r="U61" i="1"/>
  <c r="V61" i="1"/>
  <c r="W61" i="1"/>
  <c r="X61" i="1"/>
  <c r="Y61" i="1"/>
  <c r="Z61" i="1"/>
  <c r="Q62" i="1"/>
  <c r="R62" i="1"/>
  <c r="S62" i="1"/>
  <c r="T62" i="1"/>
  <c r="U62" i="1"/>
  <c r="V62" i="1"/>
  <c r="W62" i="1"/>
  <c r="X62" i="1"/>
  <c r="Y62" i="1"/>
  <c r="Z62" i="1"/>
  <c r="Q63" i="1"/>
  <c r="R63" i="1"/>
  <c r="S63" i="1"/>
  <c r="T63" i="1"/>
  <c r="U63" i="1"/>
  <c r="V63" i="1"/>
  <c r="W63" i="1"/>
  <c r="X63" i="1"/>
  <c r="Y63" i="1"/>
  <c r="Z63" i="1"/>
  <c r="Q64" i="1"/>
  <c r="R64" i="1"/>
  <c r="S64" i="1"/>
  <c r="T64" i="1"/>
  <c r="U64" i="1"/>
  <c r="V64" i="1"/>
  <c r="W64" i="1"/>
  <c r="X64" i="1"/>
  <c r="Y64" i="1"/>
  <c r="Z64" i="1"/>
  <c r="Q65" i="1"/>
  <c r="R65" i="1"/>
  <c r="S65" i="1"/>
  <c r="T65" i="1"/>
  <c r="U65" i="1"/>
  <c r="V65" i="1"/>
  <c r="W65" i="1"/>
  <c r="X65" i="1"/>
  <c r="Y65" i="1"/>
  <c r="Z65" i="1"/>
  <c r="Q66" i="1"/>
  <c r="R66" i="1"/>
  <c r="S66" i="1"/>
  <c r="T66" i="1"/>
  <c r="U66" i="1"/>
  <c r="V66" i="1"/>
  <c r="W66" i="1"/>
  <c r="X66" i="1"/>
  <c r="Y66" i="1"/>
  <c r="Z66" i="1"/>
  <c r="Q67" i="1"/>
  <c r="C137" i="3" s="1"/>
  <c r="R67" i="1"/>
  <c r="D137" i="3" s="1"/>
  <c r="S67" i="1"/>
  <c r="E137" i="3" s="1"/>
  <c r="T67" i="1"/>
  <c r="F137" i="3" s="1"/>
  <c r="U67" i="1"/>
  <c r="G137" i="3" s="1"/>
  <c r="V67" i="1"/>
  <c r="H137" i="3" s="1"/>
  <c r="W67" i="1"/>
  <c r="I137" i="3" s="1"/>
  <c r="X67" i="1"/>
  <c r="J137" i="3" s="1"/>
  <c r="Y67" i="1"/>
  <c r="K137" i="3" s="1"/>
  <c r="Z67" i="1"/>
  <c r="L137" i="3" s="1"/>
  <c r="Q68" i="1"/>
  <c r="C140" i="3" s="1"/>
  <c r="R68" i="1"/>
  <c r="S68" i="1"/>
  <c r="E140" i="3" s="1"/>
  <c r="T68" i="1"/>
  <c r="F140" i="3" s="1"/>
  <c r="U68" i="1"/>
  <c r="G140" i="3" s="1"/>
  <c r="V68" i="1"/>
  <c r="W68" i="1"/>
  <c r="I140" i="3" s="1"/>
  <c r="X68" i="1"/>
  <c r="J140" i="3" s="1"/>
  <c r="Y68" i="1"/>
  <c r="K140" i="3" s="1"/>
  <c r="Z68" i="1"/>
  <c r="Q69" i="1"/>
  <c r="R69" i="1"/>
  <c r="S69" i="1"/>
  <c r="T69" i="1"/>
  <c r="U69" i="1"/>
  <c r="V69" i="1"/>
  <c r="W69" i="1"/>
  <c r="X69" i="1"/>
  <c r="Y69" i="1"/>
  <c r="Z69" i="1"/>
  <c r="Q70" i="1"/>
  <c r="C139" i="3" s="1"/>
  <c r="R70" i="1"/>
  <c r="D139" i="3" s="1"/>
  <c r="S70" i="1"/>
  <c r="E139" i="3" s="1"/>
  <c r="T70" i="1"/>
  <c r="F139" i="3" s="1"/>
  <c r="U70" i="1"/>
  <c r="G139" i="3" s="1"/>
  <c r="V70" i="1"/>
  <c r="H139" i="3" s="1"/>
  <c r="W70" i="1"/>
  <c r="I139" i="3" s="1"/>
  <c r="X70" i="1"/>
  <c r="J139" i="3" s="1"/>
  <c r="Y70" i="1"/>
  <c r="K139" i="3" s="1"/>
  <c r="Z70" i="1"/>
  <c r="L139" i="3" s="1"/>
  <c r="Q71" i="1"/>
  <c r="C150" i="3" s="1"/>
  <c r="R71" i="1"/>
  <c r="D150" i="3" s="1"/>
  <c r="S71" i="1"/>
  <c r="E150" i="3" s="1"/>
  <c r="T71" i="1"/>
  <c r="F150" i="3" s="1"/>
  <c r="U71" i="1"/>
  <c r="G150" i="3" s="1"/>
  <c r="V71" i="1"/>
  <c r="H150" i="3" s="1"/>
  <c r="W71" i="1"/>
  <c r="I150" i="3" s="1"/>
  <c r="X71" i="1"/>
  <c r="J150" i="3" s="1"/>
  <c r="Y71" i="1"/>
  <c r="K150" i="3" s="1"/>
  <c r="Z71" i="1"/>
  <c r="L150" i="3" s="1"/>
  <c r="Q72" i="1"/>
  <c r="C147" i="3" s="1"/>
  <c r="R72" i="1"/>
  <c r="D147" i="3" s="1"/>
  <c r="S72" i="1"/>
  <c r="E147" i="3" s="1"/>
  <c r="T72" i="1"/>
  <c r="F147" i="3" s="1"/>
  <c r="U72" i="1"/>
  <c r="G147" i="3" s="1"/>
  <c r="V72" i="1"/>
  <c r="H147" i="3" s="1"/>
  <c r="W72" i="1"/>
  <c r="I147" i="3" s="1"/>
  <c r="X72" i="1"/>
  <c r="J147" i="3" s="1"/>
  <c r="Y72" i="1"/>
  <c r="K147" i="3" s="1"/>
  <c r="Z72" i="1"/>
  <c r="L147" i="3" s="1"/>
  <c r="Q73" i="1"/>
  <c r="C145" i="3" s="1"/>
  <c r="R73" i="1"/>
  <c r="D145" i="3" s="1"/>
  <c r="S73" i="1"/>
  <c r="E145" i="3" s="1"/>
  <c r="T73" i="1"/>
  <c r="F145" i="3" s="1"/>
  <c r="U73" i="1"/>
  <c r="G145" i="3" s="1"/>
  <c r="V73" i="1"/>
  <c r="H145" i="3" s="1"/>
  <c r="W73" i="1"/>
  <c r="I145" i="3" s="1"/>
  <c r="X73" i="1"/>
  <c r="J145" i="3" s="1"/>
  <c r="Y73" i="1"/>
  <c r="K145" i="3" s="1"/>
  <c r="Z73" i="1"/>
  <c r="L145" i="3" s="1"/>
  <c r="Q74" i="1"/>
  <c r="C149" i="3" s="1"/>
  <c r="R74" i="1"/>
  <c r="D149" i="3" s="1"/>
  <c r="S74" i="1"/>
  <c r="E149" i="3" s="1"/>
  <c r="T74" i="1"/>
  <c r="F149" i="3" s="1"/>
  <c r="U74" i="1"/>
  <c r="G149" i="3" s="1"/>
  <c r="V74" i="1"/>
  <c r="H149" i="3" s="1"/>
  <c r="W74" i="1"/>
  <c r="I149" i="3" s="1"/>
  <c r="X74" i="1"/>
  <c r="J149" i="3" s="1"/>
  <c r="Y74" i="1"/>
  <c r="K149" i="3" s="1"/>
  <c r="Z74" i="1"/>
  <c r="L149" i="3" s="1"/>
  <c r="Q75" i="1"/>
  <c r="C143" i="3" s="1"/>
  <c r="R75" i="1"/>
  <c r="D143" i="3" s="1"/>
  <c r="S75" i="1"/>
  <c r="E143" i="3" s="1"/>
  <c r="T75" i="1"/>
  <c r="F143" i="3" s="1"/>
  <c r="U75" i="1"/>
  <c r="G143" i="3" s="1"/>
  <c r="V75" i="1"/>
  <c r="H143" i="3" s="1"/>
  <c r="W75" i="1"/>
  <c r="I143" i="3" s="1"/>
  <c r="X75" i="1"/>
  <c r="J143" i="3" s="1"/>
  <c r="Y75" i="1"/>
  <c r="K143" i="3" s="1"/>
  <c r="Z75" i="1"/>
  <c r="L143" i="3" s="1"/>
  <c r="Q76" i="1"/>
  <c r="C134" i="3" s="1"/>
  <c r="R76" i="1"/>
  <c r="D134" i="3" s="1"/>
  <c r="S76" i="1"/>
  <c r="E134" i="3" s="1"/>
  <c r="T76" i="1"/>
  <c r="F134" i="3" s="1"/>
  <c r="U76" i="1"/>
  <c r="G134" i="3" s="1"/>
  <c r="V76" i="1"/>
  <c r="H134" i="3" s="1"/>
  <c r="W76" i="1"/>
  <c r="I134" i="3" s="1"/>
  <c r="X76" i="1"/>
  <c r="J134" i="3" s="1"/>
  <c r="Y76" i="1"/>
  <c r="K134" i="3" s="1"/>
  <c r="Z76" i="1"/>
  <c r="L134" i="3" s="1"/>
  <c r="Q77" i="1"/>
  <c r="R77" i="1"/>
  <c r="D138" i="3" s="1"/>
  <c r="S77" i="1"/>
  <c r="E138" i="3" s="1"/>
  <c r="T77" i="1"/>
  <c r="U77" i="1"/>
  <c r="V77" i="1"/>
  <c r="H138" i="3" s="1"/>
  <c r="W77" i="1"/>
  <c r="I138" i="3" s="1"/>
  <c r="X77" i="1"/>
  <c r="Y77" i="1"/>
  <c r="Z77" i="1"/>
  <c r="L138" i="3" s="1"/>
  <c r="Q78" i="1"/>
  <c r="C135" i="3" s="1"/>
  <c r="R78" i="1"/>
  <c r="D135" i="3" s="1"/>
  <c r="S78" i="1"/>
  <c r="E135" i="3" s="1"/>
  <c r="T78" i="1"/>
  <c r="F135" i="3" s="1"/>
  <c r="U78" i="1"/>
  <c r="G135" i="3" s="1"/>
  <c r="V78" i="1"/>
  <c r="H135" i="3" s="1"/>
  <c r="W78" i="1"/>
  <c r="I135" i="3" s="1"/>
  <c r="X78" i="1"/>
  <c r="J135" i="3" s="1"/>
  <c r="Y78" i="1"/>
  <c r="K135" i="3" s="1"/>
  <c r="Z78" i="1"/>
  <c r="L135" i="3" s="1"/>
  <c r="Z58" i="1"/>
  <c r="Y58" i="1"/>
  <c r="K132" i="3" s="1"/>
  <c r="X58" i="1"/>
  <c r="J132" i="3" s="1"/>
  <c r="W58" i="1"/>
  <c r="I132" i="3" s="1"/>
  <c r="V58" i="1"/>
  <c r="U58" i="1"/>
  <c r="G132" i="3" s="1"/>
  <c r="T58" i="1"/>
  <c r="F132" i="3" s="1"/>
  <c r="S58" i="1"/>
  <c r="E132" i="3" s="1"/>
  <c r="R58" i="1"/>
  <c r="Q58" i="1"/>
  <c r="T79" i="1"/>
  <c r="Z25" i="1"/>
  <c r="Y25" i="1"/>
  <c r="X25" i="1"/>
  <c r="W25" i="1"/>
  <c r="V25" i="1"/>
  <c r="U25" i="1"/>
  <c r="T25" i="1"/>
  <c r="S25" i="1"/>
  <c r="R25" i="1"/>
  <c r="Q25" i="1"/>
  <c r="Q32" i="1"/>
  <c r="C99" i="3" s="1"/>
  <c r="S32" i="1"/>
  <c r="T32" i="1"/>
  <c r="F99" i="3" s="1"/>
  <c r="U32" i="1"/>
  <c r="V32" i="1"/>
  <c r="H99" i="3" s="1"/>
  <c r="W32" i="1"/>
  <c r="X32" i="1"/>
  <c r="J99" i="3" s="1"/>
  <c r="Y32" i="1"/>
  <c r="Z32" i="1"/>
  <c r="L98" i="3" s="1"/>
  <c r="Q33" i="1"/>
  <c r="S33" i="1"/>
  <c r="T33" i="1"/>
  <c r="F96" i="3" s="1"/>
  <c r="U33" i="1"/>
  <c r="G96" i="3" s="1"/>
  <c r="V33" i="1"/>
  <c r="W33" i="1"/>
  <c r="X33" i="1"/>
  <c r="J96" i="3" s="1"/>
  <c r="Y33" i="1"/>
  <c r="K96" i="3" s="1"/>
  <c r="Z33" i="1"/>
  <c r="Q34" i="1"/>
  <c r="S34" i="1"/>
  <c r="T34" i="1"/>
  <c r="F92" i="3" s="1"/>
  <c r="U34" i="1"/>
  <c r="V34" i="1"/>
  <c r="H92" i="3" s="1"/>
  <c r="W34" i="1"/>
  <c r="X34" i="1"/>
  <c r="J92" i="3" s="1"/>
  <c r="Y34" i="1"/>
  <c r="Z34" i="1"/>
  <c r="L92" i="3" s="1"/>
  <c r="Q35" i="1"/>
  <c r="S35" i="1"/>
  <c r="E100" i="3" s="1"/>
  <c r="T35" i="1"/>
  <c r="F100" i="3" s="1"/>
  <c r="U35" i="1"/>
  <c r="V35" i="1"/>
  <c r="H100" i="3" s="1"/>
  <c r="W35" i="1"/>
  <c r="I100" i="3" s="1"/>
  <c r="X35" i="1"/>
  <c r="J100" i="3" s="1"/>
  <c r="Y35" i="1"/>
  <c r="K100" i="3" s="1"/>
  <c r="Z35" i="1"/>
  <c r="L100" i="3" s="1"/>
  <c r="Q36" i="1"/>
  <c r="C89" i="3" s="1"/>
  <c r="S36" i="1"/>
  <c r="T36" i="1"/>
  <c r="F89" i="3" s="1"/>
  <c r="U36" i="1"/>
  <c r="V36" i="1"/>
  <c r="H89" i="3" s="1"/>
  <c r="W36" i="1"/>
  <c r="X36" i="1"/>
  <c r="J89" i="3" s="1"/>
  <c r="Y36" i="1"/>
  <c r="Z36" i="1"/>
  <c r="L89" i="3" s="1"/>
  <c r="Q37" i="1"/>
  <c r="S37" i="1"/>
  <c r="T37" i="1"/>
  <c r="U37" i="1"/>
  <c r="V37" i="1"/>
  <c r="W37" i="1"/>
  <c r="X37" i="1"/>
  <c r="Y37" i="1"/>
  <c r="Z37" i="1"/>
  <c r="Q38" i="1"/>
  <c r="S38" i="1"/>
  <c r="T38" i="1"/>
  <c r="F84" i="3" s="1"/>
  <c r="U38" i="1"/>
  <c r="V38" i="1"/>
  <c r="H84" i="3" s="1"/>
  <c r="W38" i="1"/>
  <c r="X38" i="1"/>
  <c r="J84" i="3" s="1"/>
  <c r="Y38" i="1"/>
  <c r="Z38" i="1"/>
  <c r="L84" i="3" s="1"/>
  <c r="Q39" i="1"/>
  <c r="S39" i="1"/>
  <c r="E94" i="3" s="1"/>
  <c r="T39" i="1"/>
  <c r="U39" i="1"/>
  <c r="G94" i="3" s="1"/>
  <c r="V39" i="1"/>
  <c r="W39" i="1"/>
  <c r="I94" i="3" s="1"/>
  <c r="X39" i="1"/>
  <c r="Y39" i="1"/>
  <c r="K94" i="3" s="1"/>
  <c r="Z39" i="1"/>
  <c r="Q40" i="1"/>
  <c r="C85" i="3" s="1"/>
  <c r="S40" i="1"/>
  <c r="E85" i="3" s="1"/>
  <c r="T40" i="1"/>
  <c r="F85" i="3" s="1"/>
  <c r="U40" i="1"/>
  <c r="G85" i="3" s="1"/>
  <c r="V40" i="1"/>
  <c r="H85" i="3" s="1"/>
  <c r="W40" i="1"/>
  <c r="I85" i="3" s="1"/>
  <c r="X40" i="1"/>
  <c r="J85" i="3" s="1"/>
  <c r="Y40" i="1"/>
  <c r="K85" i="3" s="1"/>
  <c r="Z40" i="1"/>
  <c r="L85" i="3" s="1"/>
  <c r="Q41" i="1"/>
  <c r="S41" i="1"/>
  <c r="E88" i="3" s="1"/>
  <c r="T41" i="1"/>
  <c r="U41" i="1"/>
  <c r="G88" i="3" s="1"/>
  <c r="V41" i="1"/>
  <c r="W41" i="1"/>
  <c r="I88" i="3" s="1"/>
  <c r="X41" i="1"/>
  <c r="Y41" i="1"/>
  <c r="K88" i="3" s="1"/>
  <c r="Z41" i="1"/>
  <c r="Q42" i="1"/>
  <c r="C90" i="3" s="1"/>
  <c r="R42" i="1"/>
  <c r="D90" i="3" s="1"/>
  <c r="S42" i="1"/>
  <c r="E90" i="3" s="1"/>
  <c r="T42" i="1"/>
  <c r="U42" i="1"/>
  <c r="G90" i="3" s="1"/>
  <c r="V42" i="1"/>
  <c r="H90" i="3" s="1"/>
  <c r="W42" i="1"/>
  <c r="I90" i="3" s="1"/>
  <c r="X42" i="1"/>
  <c r="J90" i="3" s="1"/>
  <c r="Y42" i="1"/>
  <c r="K90" i="3" s="1"/>
  <c r="Z42" i="1"/>
  <c r="L90" i="3" s="1"/>
  <c r="Q43" i="1"/>
  <c r="C87" i="3" s="1"/>
  <c r="R43" i="1"/>
  <c r="S43" i="1"/>
  <c r="E87" i="3" s="1"/>
  <c r="T43" i="1"/>
  <c r="U43" i="1"/>
  <c r="G87" i="3" s="1"/>
  <c r="V43" i="1"/>
  <c r="W43" i="1"/>
  <c r="I87" i="3" s="1"/>
  <c r="X43" i="1"/>
  <c r="Y43" i="1"/>
  <c r="K87" i="3" s="1"/>
  <c r="Z43" i="1"/>
  <c r="Q44" i="1"/>
  <c r="R44" i="1"/>
  <c r="D98" i="3" s="1"/>
  <c r="S44" i="1"/>
  <c r="E98" i="3" s="1"/>
  <c r="T44" i="1"/>
  <c r="U44" i="1"/>
  <c r="V44" i="1"/>
  <c r="W44" i="1"/>
  <c r="I98" i="3" s="1"/>
  <c r="X44" i="1"/>
  <c r="Y44" i="1"/>
  <c r="Z44" i="1"/>
  <c r="L99" i="3" s="1"/>
  <c r="Q45" i="1"/>
  <c r="C95" i="3" s="1"/>
  <c r="R45" i="1"/>
  <c r="S45" i="1"/>
  <c r="T45" i="1"/>
  <c r="F95" i="3" s="1"/>
  <c r="U45" i="1"/>
  <c r="G95" i="3" s="1"/>
  <c r="V45" i="1"/>
  <c r="W45" i="1"/>
  <c r="X45" i="1"/>
  <c r="J95" i="3" s="1"/>
  <c r="Y45" i="1"/>
  <c r="K95" i="3" s="1"/>
  <c r="Z45" i="1"/>
  <c r="Q46" i="1"/>
  <c r="R46" i="1"/>
  <c r="S46" i="1"/>
  <c r="T46" i="1"/>
  <c r="U46" i="1"/>
  <c r="V46" i="1"/>
  <c r="W46" i="1"/>
  <c r="X46" i="1"/>
  <c r="Y46" i="1"/>
  <c r="Z46" i="1"/>
  <c r="Q47" i="1"/>
  <c r="C97" i="3" s="1"/>
  <c r="R47" i="1"/>
  <c r="D97" i="3" s="1"/>
  <c r="S47" i="1"/>
  <c r="E97" i="3" s="1"/>
  <c r="T47" i="1"/>
  <c r="F97" i="3" s="1"/>
  <c r="U47" i="1"/>
  <c r="G97" i="3" s="1"/>
  <c r="V47" i="1"/>
  <c r="W47" i="1"/>
  <c r="I97" i="3" s="1"/>
  <c r="X47" i="1"/>
  <c r="J97" i="3" s="1"/>
  <c r="Y47" i="1"/>
  <c r="K97" i="3" s="1"/>
  <c r="Z47" i="1"/>
  <c r="L97" i="3" s="1"/>
  <c r="Q48" i="1"/>
  <c r="R48" i="1"/>
  <c r="D91" i="3" s="1"/>
  <c r="S48" i="1"/>
  <c r="E91" i="3" s="1"/>
  <c r="T48" i="1"/>
  <c r="U48" i="1"/>
  <c r="V48" i="1"/>
  <c r="H91" i="3" s="1"/>
  <c r="W48" i="1"/>
  <c r="I91" i="3" s="1"/>
  <c r="X48" i="1"/>
  <c r="Y48" i="1"/>
  <c r="Z48" i="1"/>
  <c r="L91" i="3" s="1"/>
  <c r="Q49" i="1"/>
  <c r="C82" i="3" s="1"/>
  <c r="R49" i="1"/>
  <c r="D82" i="3" s="1"/>
  <c r="S49" i="1"/>
  <c r="E82" i="3" s="1"/>
  <c r="T49" i="1"/>
  <c r="F82" i="3" s="1"/>
  <c r="U49" i="1"/>
  <c r="G82" i="3" s="1"/>
  <c r="V49" i="1"/>
  <c r="H82" i="3" s="1"/>
  <c r="W49" i="1"/>
  <c r="I82" i="3" s="1"/>
  <c r="X49" i="1"/>
  <c r="J82" i="3" s="1"/>
  <c r="Y49" i="1"/>
  <c r="K82" i="3" s="1"/>
  <c r="Z49" i="1"/>
  <c r="L82" i="3" s="1"/>
  <c r="Q50" i="1"/>
  <c r="C86" i="3" s="1"/>
  <c r="R50" i="1"/>
  <c r="D86" i="3" s="1"/>
  <c r="S50" i="1"/>
  <c r="E86" i="3" s="1"/>
  <c r="T50" i="1"/>
  <c r="F86" i="3" s="1"/>
  <c r="U50" i="1"/>
  <c r="G86" i="3" s="1"/>
  <c r="V50" i="1"/>
  <c r="H86" i="3" s="1"/>
  <c r="W50" i="1"/>
  <c r="I86" i="3" s="1"/>
  <c r="X50" i="1"/>
  <c r="J86" i="3" s="1"/>
  <c r="Y50" i="1"/>
  <c r="K86" i="3" s="1"/>
  <c r="Z50" i="1"/>
  <c r="L86" i="3" s="1"/>
  <c r="Q51" i="1"/>
  <c r="C83" i="3" s="1"/>
  <c r="R51" i="1"/>
  <c r="D83" i="3" s="1"/>
  <c r="S51" i="1"/>
  <c r="E83" i="3" s="1"/>
  <c r="T51" i="1"/>
  <c r="U51" i="1"/>
  <c r="G83" i="3" s="1"/>
  <c r="V51" i="1"/>
  <c r="W51" i="1"/>
  <c r="I83" i="3" s="1"/>
  <c r="X51" i="1"/>
  <c r="Y51" i="1"/>
  <c r="K83" i="3" s="1"/>
  <c r="Z51" i="1"/>
  <c r="Z31" i="1"/>
  <c r="Y31" i="1"/>
  <c r="X31" i="1"/>
  <c r="J80" i="3" s="1"/>
  <c r="W31" i="1"/>
  <c r="V31" i="1"/>
  <c r="H83" i="3" s="1"/>
  <c r="U31" i="1"/>
  <c r="T31" i="1"/>
  <c r="F80" i="3" s="1"/>
  <c r="S31" i="1"/>
  <c r="Q4" i="1"/>
  <c r="Q5" i="1"/>
  <c r="R5" i="1"/>
  <c r="S5" i="1"/>
  <c r="T5" i="1"/>
  <c r="U5" i="1"/>
  <c r="V5" i="1"/>
  <c r="W5" i="1"/>
  <c r="X5" i="1"/>
  <c r="Y5" i="1"/>
  <c r="Z5" i="1"/>
  <c r="Q6" i="1"/>
  <c r="R6" i="1"/>
  <c r="S6" i="1"/>
  <c r="T6" i="1"/>
  <c r="U6" i="1"/>
  <c r="V6" i="1"/>
  <c r="W6" i="1"/>
  <c r="X6" i="1"/>
  <c r="Y6" i="1"/>
  <c r="Z6" i="1"/>
  <c r="Q7" i="1"/>
  <c r="R7" i="1"/>
  <c r="S7" i="1"/>
  <c r="T7" i="1"/>
  <c r="U7" i="1"/>
  <c r="V7" i="1"/>
  <c r="W7" i="1"/>
  <c r="X7" i="1"/>
  <c r="Y7" i="1"/>
  <c r="Z7" i="1"/>
  <c r="Q8" i="1"/>
  <c r="R8" i="1"/>
  <c r="S8" i="1"/>
  <c r="T8" i="1"/>
  <c r="U8" i="1"/>
  <c r="V8" i="1"/>
  <c r="W8" i="1"/>
  <c r="X8" i="1"/>
  <c r="Y8" i="1"/>
  <c r="Z8" i="1"/>
  <c r="Q9" i="1"/>
  <c r="R9" i="1"/>
  <c r="S9" i="1"/>
  <c r="T9" i="1"/>
  <c r="U9" i="1"/>
  <c r="V9" i="1"/>
  <c r="W9" i="1"/>
  <c r="X9" i="1"/>
  <c r="Y9" i="1"/>
  <c r="Z9" i="1"/>
  <c r="Q10" i="1"/>
  <c r="R10" i="1"/>
  <c r="S10" i="1"/>
  <c r="T10" i="1"/>
  <c r="U10" i="1"/>
  <c r="V10" i="1"/>
  <c r="W10" i="1"/>
  <c r="X10" i="1"/>
  <c r="Y10" i="1"/>
  <c r="Z10" i="1"/>
  <c r="Q11" i="1"/>
  <c r="R11" i="1"/>
  <c r="S11" i="1"/>
  <c r="T11" i="1"/>
  <c r="U11" i="1"/>
  <c r="V11" i="1"/>
  <c r="W11" i="1"/>
  <c r="X11" i="1"/>
  <c r="Y11" i="1"/>
  <c r="Z11" i="1"/>
  <c r="Q12" i="1"/>
  <c r="R12" i="1"/>
  <c r="S12" i="1"/>
  <c r="T12" i="1"/>
  <c r="U12" i="1"/>
  <c r="V12" i="1"/>
  <c r="W12" i="1"/>
  <c r="X12" i="1"/>
  <c r="Y12" i="1"/>
  <c r="Z12" i="1"/>
  <c r="Q13" i="1"/>
  <c r="R13" i="1"/>
  <c r="S13" i="1"/>
  <c r="T13" i="1"/>
  <c r="U13" i="1"/>
  <c r="V13" i="1"/>
  <c r="W13" i="1"/>
  <c r="X13" i="1"/>
  <c r="Y13" i="1"/>
  <c r="Z13" i="1"/>
  <c r="Q14" i="1"/>
  <c r="R14" i="1"/>
  <c r="S14" i="1"/>
  <c r="T14" i="1"/>
  <c r="U14" i="1"/>
  <c r="V14" i="1"/>
  <c r="W14" i="1"/>
  <c r="X14" i="1"/>
  <c r="Y14" i="1"/>
  <c r="Z14" i="1"/>
  <c r="Q15" i="1"/>
  <c r="R15" i="1"/>
  <c r="S15" i="1"/>
  <c r="T15" i="1"/>
  <c r="U15" i="1"/>
  <c r="V15" i="1"/>
  <c r="W15" i="1"/>
  <c r="X15" i="1"/>
  <c r="Y15" i="1"/>
  <c r="Z15" i="1"/>
  <c r="Q16" i="1"/>
  <c r="R16" i="1"/>
  <c r="S16" i="1"/>
  <c r="T16" i="1"/>
  <c r="U16" i="1"/>
  <c r="V16" i="1"/>
  <c r="W16" i="1"/>
  <c r="X16" i="1"/>
  <c r="Y16" i="1"/>
  <c r="Z16" i="1"/>
  <c r="Q17" i="1"/>
  <c r="R17" i="1"/>
  <c r="S17" i="1"/>
  <c r="T17" i="1"/>
  <c r="U17" i="1"/>
  <c r="V17" i="1"/>
  <c r="W17" i="1"/>
  <c r="X17" i="1"/>
  <c r="Y17" i="1"/>
  <c r="Z17" i="1"/>
  <c r="Q18" i="1"/>
  <c r="R18" i="1"/>
  <c r="S18" i="1"/>
  <c r="T18" i="1"/>
  <c r="U18" i="1"/>
  <c r="V18" i="1"/>
  <c r="W18" i="1"/>
  <c r="X18" i="1"/>
  <c r="Y18" i="1"/>
  <c r="Z18" i="1"/>
  <c r="Q19" i="1"/>
  <c r="R19" i="1"/>
  <c r="S19" i="1"/>
  <c r="T19" i="1"/>
  <c r="U19" i="1"/>
  <c r="V19" i="1"/>
  <c r="W19" i="1"/>
  <c r="X19" i="1"/>
  <c r="Y19" i="1"/>
  <c r="Z19" i="1"/>
  <c r="Q20" i="1"/>
  <c r="R20" i="1"/>
  <c r="S20" i="1"/>
  <c r="T20" i="1"/>
  <c r="U20" i="1"/>
  <c r="V20" i="1"/>
  <c r="W20" i="1"/>
  <c r="X20" i="1"/>
  <c r="Y20" i="1"/>
  <c r="Z20" i="1"/>
  <c r="Q21" i="1"/>
  <c r="R21" i="1"/>
  <c r="S21" i="1"/>
  <c r="T21" i="1"/>
  <c r="U21" i="1"/>
  <c r="V21" i="1"/>
  <c r="W21" i="1"/>
  <c r="X21" i="1"/>
  <c r="Y21" i="1"/>
  <c r="Z21" i="1"/>
  <c r="Q22" i="1"/>
  <c r="R22" i="1"/>
  <c r="S22" i="1"/>
  <c r="T22" i="1"/>
  <c r="U22" i="1"/>
  <c r="V22" i="1"/>
  <c r="W22" i="1"/>
  <c r="X22" i="1"/>
  <c r="Y22" i="1"/>
  <c r="Z22" i="1"/>
  <c r="Q23" i="1"/>
  <c r="R23" i="1"/>
  <c r="S23" i="1"/>
  <c r="T23" i="1"/>
  <c r="U23" i="1"/>
  <c r="V23" i="1"/>
  <c r="W23" i="1"/>
  <c r="X23" i="1"/>
  <c r="Y23" i="1"/>
  <c r="Z23" i="1"/>
  <c r="Q24" i="1"/>
  <c r="R24" i="1"/>
  <c r="S24" i="1"/>
  <c r="T24" i="1"/>
  <c r="U24" i="1"/>
  <c r="V24" i="1"/>
  <c r="W24" i="1"/>
  <c r="X24" i="1"/>
  <c r="Y24" i="1"/>
  <c r="Z24" i="1"/>
  <c r="Z4" i="1"/>
  <c r="Y4" i="1"/>
  <c r="X4" i="1"/>
  <c r="W4" i="1"/>
  <c r="V4" i="1"/>
  <c r="U4" i="1"/>
  <c r="T4" i="1"/>
  <c r="S4" i="1"/>
  <c r="R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25" i="1"/>
  <c r="N24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4" i="1"/>
  <c r="J250" i="3" l="1"/>
  <c r="L240" i="3"/>
  <c r="L248" i="3"/>
  <c r="D248" i="3"/>
  <c r="F252" i="3"/>
  <c r="G242" i="3"/>
  <c r="C242" i="3"/>
  <c r="E250" i="3"/>
  <c r="G240" i="3"/>
  <c r="C240" i="3"/>
  <c r="K248" i="3"/>
  <c r="C248" i="3"/>
  <c r="E252" i="3"/>
  <c r="I236" i="3"/>
  <c r="L239" i="3"/>
  <c r="H239" i="3"/>
  <c r="D239" i="3"/>
  <c r="J242" i="3"/>
  <c r="F242" i="3"/>
  <c r="L238" i="3"/>
  <c r="H238" i="3"/>
  <c r="D238" i="3"/>
  <c r="L253" i="3"/>
  <c r="H253" i="3"/>
  <c r="D253" i="3"/>
  <c r="J249" i="3"/>
  <c r="F249" i="3"/>
  <c r="L251" i="3"/>
  <c r="H251" i="3"/>
  <c r="D251" i="3"/>
  <c r="L243" i="3"/>
  <c r="H243" i="3"/>
  <c r="D243" i="3"/>
  <c r="J246" i="3"/>
  <c r="F246" i="3"/>
  <c r="J241" i="3"/>
  <c r="F241" i="3"/>
  <c r="L250" i="3"/>
  <c r="H250" i="3"/>
  <c r="D250" i="3"/>
  <c r="J240" i="3"/>
  <c r="F240" i="3"/>
  <c r="J245" i="3"/>
  <c r="F245" i="3"/>
  <c r="L256" i="3"/>
  <c r="H256" i="3"/>
  <c r="D256" i="3"/>
  <c r="J248" i="3"/>
  <c r="F248" i="3"/>
  <c r="L252" i="3"/>
  <c r="H252" i="3"/>
  <c r="D252" i="3"/>
  <c r="J255" i="3"/>
  <c r="F255" i="3"/>
  <c r="F250" i="3"/>
  <c r="H240" i="3"/>
  <c r="D240" i="3"/>
  <c r="H248" i="3"/>
  <c r="J252" i="3"/>
  <c r="K242" i="3"/>
  <c r="I250" i="3"/>
  <c r="K240" i="3"/>
  <c r="G248" i="3"/>
  <c r="I252" i="3"/>
  <c r="F236" i="3"/>
  <c r="J236" i="3"/>
  <c r="K239" i="3"/>
  <c r="G239" i="3"/>
  <c r="C239" i="3"/>
  <c r="I242" i="3"/>
  <c r="E242" i="3"/>
  <c r="K238" i="3"/>
  <c r="G238" i="3"/>
  <c r="C238" i="3"/>
  <c r="K253" i="3"/>
  <c r="G253" i="3"/>
  <c r="C253" i="3"/>
  <c r="I249" i="3"/>
  <c r="E249" i="3"/>
  <c r="K251" i="3"/>
  <c r="G251" i="3"/>
  <c r="C251" i="3"/>
  <c r="K243" i="3"/>
  <c r="G243" i="3"/>
  <c r="C243" i="3"/>
  <c r="I246" i="3"/>
  <c r="E246" i="3"/>
  <c r="I241" i="3"/>
  <c r="E241" i="3"/>
  <c r="K250" i="3"/>
  <c r="G250" i="3"/>
  <c r="C250" i="3"/>
  <c r="I240" i="3"/>
  <c r="E240" i="3"/>
  <c r="I245" i="3"/>
  <c r="E245" i="3"/>
  <c r="K256" i="3"/>
  <c r="G256" i="3"/>
  <c r="C256" i="3"/>
  <c r="I248" i="3"/>
  <c r="E248" i="3"/>
  <c r="K252" i="3"/>
  <c r="G252" i="3"/>
  <c r="C252" i="3"/>
  <c r="I255" i="3"/>
  <c r="E255" i="3"/>
  <c r="H194" i="3"/>
  <c r="L189" i="3"/>
  <c r="L188" i="3"/>
  <c r="D188" i="3"/>
  <c r="K194" i="3"/>
  <c r="C194" i="3"/>
  <c r="G189" i="3"/>
  <c r="K188" i="3"/>
  <c r="C188" i="3"/>
  <c r="E185" i="3"/>
  <c r="J195" i="3"/>
  <c r="F195" i="3"/>
  <c r="J197" i="3"/>
  <c r="F197" i="3"/>
  <c r="J202" i="3"/>
  <c r="F202" i="3"/>
  <c r="L191" i="3"/>
  <c r="H191" i="3"/>
  <c r="D191" i="3"/>
  <c r="J194" i="3"/>
  <c r="F194" i="3"/>
  <c r="L192" i="3"/>
  <c r="H192" i="3"/>
  <c r="D192" i="3"/>
  <c r="J189" i="3"/>
  <c r="F189" i="3"/>
  <c r="L198" i="3"/>
  <c r="H198" i="3"/>
  <c r="D198" i="3"/>
  <c r="J188" i="3"/>
  <c r="F188" i="3"/>
  <c r="L185" i="3"/>
  <c r="H185" i="3"/>
  <c r="D185" i="3"/>
  <c r="L204" i="3"/>
  <c r="H204" i="3"/>
  <c r="D204" i="3"/>
  <c r="J196" i="3"/>
  <c r="F196" i="3"/>
  <c r="L200" i="3"/>
  <c r="H200" i="3"/>
  <c r="D200" i="3"/>
  <c r="J203" i="3"/>
  <c r="F203" i="3"/>
  <c r="L194" i="3"/>
  <c r="D194" i="3"/>
  <c r="H189" i="3"/>
  <c r="D189" i="3"/>
  <c r="H188" i="3"/>
  <c r="G194" i="3"/>
  <c r="K189" i="3"/>
  <c r="C189" i="3"/>
  <c r="G188" i="3"/>
  <c r="I185" i="3"/>
  <c r="Z106" i="1"/>
  <c r="I195" i="3"/>
  <c r="E195" i="3"/>
  <c r="I197" i="3"/>
  <c r="E197" i="3"/>
  <c r="I202" i="3"/>
  <c r="E202" i="3"/>
  <c r="K191" i="3"/>
  <c r="G191" i="3"/>
  <c r="C191" i="3"/>
  <c r="I194" i="3"/>
  <c r="E194" i="3"/>
  <c r="K192" i="3"/>
  <c r="G192" i="3"/>
  <c r="C192" i="3"/>
  <c r="I189" i="3"/>
  <c r="E189" i="3"/>
  <c r="K198" i="3"/>
  <c r="G198" i="3"/>
  <c r="C198" i="3"/>
  <c r="I188" i="3"/>
  <c r="E188" i="3"/>
  <c r="K185" i="3"/>
  <c r="G185" i="3"/>
  <c r="C185" i="3"/>
  <c r="K204" i="3"/>
  <c r="G204" i="3"/>
  <c r="C204" i="3"/>
  <c r="I196" i="3"/>
  <c r="E196" i="3"/>
  <c r="K200" i="3"/>
  <c r="G200" i="3"/>
  <c r="C200" i="3"/>
  <c r="I203" i="3"/>
  <c r="E203" i="3"/>
  <c r="L142" i="3"/>
  <c r="H142" i="3"/>
  <c r="D142" i="3"/>
  <c r="J146" i="3"/>
  <c r="F146" i="3"/>
  <c r="L136" i="3"/>
  <c r="H136" i="3"/>
  <c r="D136" i="3"/>
  <c r="J133" i="3"/>
  <c r="F133" i="3"/>
  <c r="L141" i="3"/>
  <c r="H141" i="3"/>
  <c r="D141" i="3"/>
  <c r="J152" i="3"/>
  <c r="F152" i="3"/>
  <c r="L144" i="3"/>
  <c r="H144" i="3"/>
  <c r="D144" i="3"/>
  <c r="J148" i="3"/>
  <c r="F148" i="3"/>
  <c r="L151" i="3"/>
  <c r="H151" i="3"/>
  <c r="D151" i="3"/>
  <c r="Y79" i="1"/>
  <c r="H132" i="3"/>
  <c r="K138" i="3"/>
  <c r="G138" i="3"/>
  <c r="C138" i="3"/>
  <c r="K142" i="3"/>
  <c r="G142" i="3"/>
  <c r="C142" i="3"/>
  <c r="I146" i="3"/>
  <c r="E146" i="3"/>
  <c r="K136" i="3"/>
  <c r="G136" i="3"/>
  <c r="C136" i="3"/>
  <c r="I133" i="3"/>
  <c r="E133" i="3"/>
  <c r="K141" i="3"/>
  <c r="G141" i="3"/>
  <c r="C141" i="3"/>
  <c r="I152" i="3"/>
  <c r="E152" i="3"/>
  <c r="K144" i="3"/>
  <c r="G144" i="3"/>
  <c r="C144" i="3"/>
  <c r="I148" i="3"/>
  <c r="E148" i="3"/>
  <c r="K151" i="3"/>
  <c r="G151" i="3"/>
  <c r="C151" i="3"/>
  <c r="J138" i="3"/>
  <c r="F138" i="3"/>
  <c r="J142" i="3"/>
  <c r="F142" i="3"/>
  <c r="L140" i="3"/>
  <c r="H140" i="3"/>
  <c r="D140" i="3"/>
  <c r="L146" i="3"/>
  <c r="H146" i="3"/>
  <c r="D146" i="3"/>
  <c r="J136" i="3"/>
  <c r="F136" i="3"/>
  <c r="L133" i="3"/>
  <c r="H133" i="3"/>
  <c r="D133" i="3"/>
  <c r="J141" i="3"/>
  <c r="F141" i="3"/>
  <c r="L152" i="3"/>
  <c r="H152" i="3"/>
  <c r="D152" i="3"/>
  <c r="J144" i="3"/>
  <c r="F144" i="3"/>
  <c r="L148" i="3"/>
  <c r="H148" i="3"/>
  <c r="D148" i="3"/>
  <c r="J151" i="3"/>
  <c r="F151" i="3"/>
  <c r="I142" i="3"/>
  <c r="E142" i="3"/>
  <c r="K146" i="3"/>
  <c r="G146" i="3"/>
  <c r="C146" i="3"/>
  <c r="I136" i="3"/>
  <c r="E136" i="3"/>
  <c r="K133" i="3"/>
  <c r="G133" i="3"/>
  <c r="C133" i="3"/>
  <c r="I141" i="3"/>
  <c r="E141" i="3"/>
  <c r="K152" i="3"/>
  <c r="G152" i="3"/>
  <c r="C152" i="3"/>
  <c r="I144" i="3"/>
  <c r="E144" i="3"/>
  <c r="K148" i="3"/>
  <c r="G148" i="3"/>
  <c r="C148" i="3"/>
  <c r="I151" i="3"/>
  <c r="E151" i="3"/>
  <c r="I93" i="3"/>
  <c r="K81" i="3"/>
  <c r="U52" i="1"/>
  <c r="Y52" i="1"/>
  <c r="J83" i="3"/>
  <c r="F83" i="3"/>
  <c r="L93" i="3"/>
  <c r="D93" i="3"/>
  <c r="H98" i="3"/>
  <c r="J87" i="3"/>
  <c r="F87" i="3"/>
  <c r="J88" i="3"/>
  <c r="F88" i="3"/>
  <c r="L94" i="3"/>
  <c r="H94" i="3"/>
  <c r="C94" i="3"/>
  <c r="I84" i="3"/>
  <c r="E84" i="3"/>
  <c r="J81" i="3"/>
  <c r="F81" i="3"/>
  <c r="K89" i="3"/>
  <c r="G89" i="3"/>
  <c r="I92" i="3"/>
  <c r="E92" i="3"/>
  <c r="K99" i="3"/>
  <c r="G99" i="3"/>
  <c r="G80" i="3"/>
  <c r="K98" i="3"/>
  <c r="G92" i="3"/>
  <c r="I89" i="3"/>
  <c r="E93" i="3"/>
  <c r="G81" i="3"/>
  <c r="V52" i="1"/>
  <c r="K91" i="3"/>
  <c r="G91" i="3"/>
  <c r="C91" i="3"/>
  <c r="K93" i="3"/>
  <c r="G93" i="3"/>
  <c r="C93" i="3"/>
  <c r="I95" i="3"/>
  <c r="E95" i="3"/>
  <c r="C98" i="3"/>
  <c r="C84" i="3"/>
  <c r="I81" i="3"/>
  <c r="C92" i="3"/>
  <c r="I96" i="3"/>
  <c r="E96" i="3"/>
  <c r="J98" i="3"/>
  <c r="J94" i="3"/>
  <c r="E81" i="3"/>
  <c r="E80" i="3"/>
  <c r="I80" i="3"/>
  <c r="L83" i="3"/>
  <c r="J91" i="3"/>
  <c r="F91" i="3"/>
  <c r="J93" i="3"/>
  <c r="F93" i="3"/>
  <c r="L95" i="3"/>
  <c r="H95" i="3"/>
  <c r="D95" i="3"/>
  <c r="F98" i="3"/>
  <c r="L87" i="3"/>
  <c r="H87" i="3"/>
  <c r="L88" i="3"/>
  <c r="H88" i="3"/>
  <c r="C88" i="3"/>
  <c r="F94" i="3"/>
  <c r="K84" i="3"/>
  <c r="G84" i="3"/>
  <c r="L81" i="3"/>
  <c r="H81" i="3"/>
  <c r="C81" i="3"/>
  <c r="E89" i="3"/>
  <c r="K92" i="3"/>
  <c r="L96" i="3"/>
  <c r="H96" i="3"/>
  <c r="C96" i="3"/>
  <c r="I99" i="3"/>
  <c r="E99" i="3"/>
  <c r="C80" i="3"/>
  <c r="D99" i="3"/>
  <c r="G98" i="3"/>
  <c r="D81" i="3"/>
  <c r="Z133" i="1"/>
  <c r="L236" i="3"/>
  <c r="Z79" i="1"/>
  <c r="L132" i="3"/>
  <c r="Z52" i="1"/>
  <c r="L80" i="3"/>
  <c r="Y133" i="1"/>
  <c r="Y106" i="1"/>
  <c r="K184" i="3"/>
  <c r="K80" i="3"/>
  <c r="X106" i="1"/>
  <c r="J184" i="3"/>
  <c r="X79" i="1"/>
  <c r="X52" i="1"/>
  <c r="W133" i="1"/>
  <c r="W106" i="1"/>
  <c r="I184" i="3"/>
  <c r="W79" i="1"/>
  <c r="W52" i="1"/>
  <c r="V133" i="1"/>
  <c r="V106" i="1"/>
  <c r="H184" i="3"/>
  <c r="V79" i="1"/>
  <c r="H80" i="3"/>
  <c r="U133" i="1"/>
  <c r="G236" i="3"/>
  <c r="U106" i="1"/>
  <c r="U79" i="1"/>
  <c r="T133" i="1"/>
  <c r="T106" i="1"/>
  <c r="F184" i="3"/>
  <c r="T52" i="1"/>
  <c r="S79" i="1"/>
  <c r="S52" i="1"/>
  <c r="S106" i="1"/>
  <c r="E184" i="3"/>
  <c r="S133" i="1"/>
  <c r="E236" i="3"/>
  <c r="R133" i="1"/>
  <c r="D236" i="3"/>
  <c r="R106" i="1"/>
  <c r="D184" i="3"/>
  <c r="Q133" i="1"/>
  <c r="C236" i="3"/>
  <c r="Q106" i="1"/>
  <c r="C203" i="3"/>
  <c r="Q79" i="1"/>
  <c r="C132" i="3"/>
  <c r="R79" i="1"/>
  <c r="D132" i="3"/>
  <c r="Q52" i="1"/>
  <c r="C100" i="3"/>
  <c r="R52" i="1"/>
</calcChain>
</file>

<file path=xl/sharedStrings.xml><?xml version="1.0" encoding="utf-8"?>
<sst xmlns="http://schemas.openxmlformats.org/spreadsheetml/2006/main" count="1420" uniqueCount="75">
  <si>
    <t>2013年</t>
  </si>
  <si>
    <t>2006年</t>
    <phoneticPr fontId="2"/>
  </si>
  <si>
    <t>2007年</t>
  </si>
  <si>
    <t>2008年</t>
  </si>
  <si>
    <t>2009年</t>
  </si>
  <si>
    <t>2010年</t>
  </si>
  <si>
    <t>2011年</t>
  </si>
  <si>
    <t>2012年</t>
  </si>
  <si>
    <t>広告費(億円)</t>
    <rPh sb="0" eb="3">
      <t>コウコクヒ</t>
    </rPh>
    <rPh sb="4" eb="6">
      <t>オクエン</t>
    </rPh>
    <phoneticPr fontId="2"/>
  </si>
  <si>
    <t>構成比(%)</t>
    <rPh sb="0" eb="3">
      <t>コウセイヒ</t>
    </rPh>
    <phoneticPr fontId="2"/>
  </si>
  <si>
    <t>2006年</t>
    <rPh sb="4" eb="5">
      <t>ネン</t>
    </rPh>
    <phoneticPr fontId="2"/>
  </si>
  <si>
    <t>2013年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</si>
  <si>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</si>
  <si>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</si>
  <si>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</si>
  <si>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</si>
  <si>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</si>
  <si>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</si>
  <si>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2014年</t>
    <rPh sb="4" eb="5">
      <t>ネン</t>
    </rPh>
    <phoneticPr fontId="2"/>
  </si>
  <si>
    <t>2005年</t>
    <rPh sb="4" eb="5">
      <t>ネン</t>
    </rPh>
    <phoneticPr fontId="2"/>
  </si>
  <si>
    <t>2014年</t>
    <phoneticPr fontId="2"/>
  </si>
  <si>
    <t>2005年</t>
    <rPh sb="4" eb="5">
      <t>ネン</t>
    </rPh>
    <phoneticPr fontId="2"/>
  </si>
  <si>
    <t>2014年</t>
    <rPh sb="4" eb="5">
      <t>ネン</t>
    </rPh>
    <phoneticPr fontId="2"/>
  </si>
  <si>
    <t>広告費(構成比)</t>
    <rPh sb="4" eb="7">
      <t>コウセイヒ</t>
    </rPh>
    <phoneticPr fontId="2"/>
  </si>
  <si>
    <t>業種＼広告費</t>
    <rPh sb="0" eb="2">
      <t>ギョウシュ</t>
    </rPh>
    <phoneticPr fontId="2"/>
  </si>
  <si>
    <t>1. エネルギー・素材・機械</t>
  </si>
  <si>
    <t>1. エネルギー・素材・機械</t>
    <phoneticPr fontId="2"/>
  </si>
  <si>
    <t>2. 食品</t>
  </si>
  <si>
    <t>2. 食品</t>
    <phoneticPr fontId="2"/>
  </si>
  <si>
    <t>3. 飲料・嗜好品</t>
  </si>
  <si>
    <t>4. 薬品・医療用品</t>
  </si>
  <si>
    <t>5. 化粧品・トイレタリー</t>
  </si>
  <si>
    <t>6. ファッション・アクセサリー</t>
  </si>
  <si>
    <t>7. 精密機器・事務用品</t>
  </si>
  <si>
    <t>8. 家電・Ａ Ｖ 機器</t>
  </si>
  <si>
    <t>9. 自動車・関連品</t>
  </si>
  <si>
    <t>10. 家庭用品</t>
  </si>
  <si>
    <t>11. 趣味・スポーツ用品</t>
  </si>
  <si>
    <t>12. 不動産・住宅設備</t>
  </si>
  <si>
    <t>13. 出版</t>
  </si>
  <si>
    <t>14. 情報・通信</t>
  </si>
  <si>
    <t>15. 流通・小売業</t>
  </si>
  <si>
    <t>16. 金融・保険</t>
  </si>
  <si>
    <t>17. 交通・レジャー</t>
  </si>
  <si>
    <t>18. 外食・各種サービス</t>
  </si>
  <si>
    <t>19. 官公庁・団体</t>
  </si>
  <si>
    <t>20. 教育・医療サービス・宗教</t>
  </si>
  <si>
    <t>21. 案内・その他</t>
  </si>
  <si>
    <t>▼テレビ(地上波)</t>
    <rPh sb="5" eb="8">
      <t>チジョウハ</t>
    </rPh>
    <phoneticPr fontId="2"/>
  </si>
  <si>
    <t>▼新聞</t>
    <rPh sb="1" eb="3">
      <t>シンブン</t>
    </rPh>
    <phoneticPr fontId="2"/>
  </si>
  <si>
    <t>▼雑誌</t>
    <rPh sb="1" eb="3">
      <t>ザッシ</t>
    </rPh>
    <phoneticPr fontId="2"/>
  </si>
  <si>
    <t>▼ラジオ</t>
    <phoneticPr fontId="2"/>
  </si>
  <si>
    <t>▼マスコミ四媒体合計</t>
    <rPh sb="5" eb="8">
      <t>ヨンバイタイ</t>
    </rPh>
    <rPh sb="8" eb="10">
      <t>ゴウケイ</t>
    </rPh>
    <phoneticPr fontId="2"/>
  </si>
  <si>
    <t>比較</t>
    <rPh sb="0" eb="2">
      <t>ヒカク</t>
    </rPh>
    <phoneticPr fontId="2"/>
  </si>
  <si>
    <t>前年比</t>
    <rPh sb="0" eb="3">
      <t>ゼンネンヒ</t>
    </rPh>
    <phoneticPr fontId="2"/>
  </si>
  <si>
    <t>9年前比</t>
    <rPh sb="1" eb="3">
      <t>ネンマエ</t>
    </rPh>
    <rPh sb="3" eb="4">
      <t>ヒ</t>
    </rPh>
    <phoneticPr fontId="2"/>
  </si>
  <si>
    <t>合計(実数・比率)</t>
    <rPh sb="0" eb="2">
      <t>ゴウケイ</t>
    </rPh>
    <rPh sb="3" eb="5">
      <t>ジッスウ</t>
    </rPh>
    <rPh sb="6" eb="8">
      <t>ヒリツ</t>
    </rPh>
    <phoneticPr fontId="2"/>
  </si>
  <si>
    <t>▼マスコミ四媒体合計(実数値)</t>
    <rPh sb="5" eb="8">
      <t>ヨンバイタイ</t>
    </rPh>
    <rPh sb="8" eb="10">
      <t>ゴウケイ</t>
    </rPh>
    <rPh sb="11" eb="13">
      <t>ジッスウ</t>
    </rPh>
    <rPh sb="13" eb="14">
      <t>チ</t>
    </rPh>
    <phoneticPr fontId="2"/>
  </si>
  <si>
    <t>▼マスコミ四媒体合計(構成比)</t>
    <phoneticPr fontId="2"/>
  </si>
  <si>
    <t>▼テレビ</t>
    <phoneticPr fontId="2"/>
  </si>
  <si>
    <t>上位10業種</t>
    <rPh sb="0" eb="2">
      <t>ジョウイ</t>
    </rPh>
    <rPh sb="4" eb="6">
      <t>ギョウシュ</t>
    </rPh>
    <phoneticPr fontId="2"/>
  </si>
  <si>
    <t>上位10業種以外</t>
    <rPh sb="0" eb="2">
      <t>ジョウイ</t>
    </rPh>
    <rPh sb="4" eb="6">
      <t>ギョウシュ</t>
    </rPh>
    <rPh sb="6" eb="8">
      <t>イガイ</t>
    </rPh>
    <phoneticPr fontId="2"/>
  </si>
  <si>
    <t>▼マスコミ四媒体合計</t>
  </si>
  <si>
    <t>▼新聞</t>
    <phoneticPr fontId="2"/>
  </si>
  <si>
    <t>▼雑誌</t>
    <phoneticPr fontId="2"/>
  </si>
  <si>
    <t>▼ラジオ</t>
    <phoneticPr fontId="2"/>
  </si>
  <si>
    <t>▼テレビ(地上波)</t>
    <phoneticPr fontId="2"/>
  </si>
  <si>
    <t>ライン500億</t>
    <rPh sb="6" eb="7">
      <t>オク</t>
    </rPh>
    <phoneticPr fontId="2"/>
  </si>
  <si>
    <t>業種</t>
    <rPh sb="0" eb="2">
      <t>ギョウシュ</t>
    </rPh>
    <phoneticPr fontId="2"/>
  </si>
  <si>
    <t>増減</t>
    <rPh sb="0" eb="2">
      <t>ゾウゲン</t>
    </rPh>
    <phoneticPr fontId="2"/>
  </si>
  <si>
    <t>19. 官公庁・団体</t>
    <phoneticPr fontId="2"/>
  </si>
  <si>
    <t>広告費(千万円)</t>
    <rPh sb="0" eb="3">
      <t>コウコクヒ</t>
    </rPh>
    <rPh sb="4" eb="6">
      <t>センマン</t>
    </rPh>
    <rPh sb="6" eb="7">
      <t>エン</t>
    </rPh>
    <phoneticPr fontId="2"/>
  </si>
  <si>
    <t>ライン300億</t>
    <rPh sb="6" eb="7">
      <t>オク</t>
    </rPh>
    <phoneticPr fontId="2"/>
  </si>
  <si>
    <t>ライン100億</t>
    <rPh sb="6" eb="7">
      <t>オク</t>
    </rPh>
    <phoneticPr fontId="2"/>
  </si>
  <si>
    <t>ライン50億</t>
    <rPh sb="5" eb="6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</si>
</sst>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name val="ＭＳ 明朝"/>
      <family val="1"/>
      <charset val="128"/>
    </font>
    <font>
      <sz val="14"/>
      <name val="明朝"/>
      <family val="1"/>
      <charset val="128"/>
    </font>
    <font>
      <sz val="11"/>
      <color theme="0"/>
      <name val="メイリオ"/>
      <family val="2"/>
      <charset val="128"/>
    </font>
    <font>
      <sz val="11"/>
      <color theme="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38" fontId="0" fillId="2" borderId="1" xfId="1" applyFont="1" applyFill="1" applyBorder="1">
      <alignment vertical="center"/>
    </xf>
    <xf numFmtId="9" fontId="0" fillId="2" borderId="0" xfId="2" applyNumberFormat="1" applyFont="1" applyFill="1">
      <alignment vertical="center"/>
    </xf>
    <xf numFmtId="176" fontId="0" fillId="2" borderId="0" xfId="2" applyNumberFormat="1" applyFont="1" applyFill="1">
      <alignment vertical="center"/>
    </xf>
    <xf numFmtId="0" fontId="5" fillId="3" borderId="1" xfId="0" applyFont="1" applyFill="1" applyBorder="1">
      <alignment vertical="center"/>
    </xf>
    <xf numFmtId="176" fontId="0" fillId="2" borderId="1" xfId="2" applyNumberFormat="1" applyFont="1" applyFill="1" applyBorder="1">
      <alignment vertical="center"/>
    </xf>
    <xf numFmtId="9" fontId="0" fillId="4" borderId="1" xfId="2" applyFont="1" applyFill="1" applyBorder="1">
      <alignment vertical="center"/>
    </xf>
    <xf numFmtId="0" fontId="0" fillId="4" borderId="1" xfId="0" applyFill="1" applyBorder="1">
      <alignment vertical="center"/>
    </xf>
    <xf numFmtId="176" fontId="0" fillId="2" borderId="6" xfId="2" applyNumberFormat="1" applyFont="1" applyFill="1" applyBorder="1">
      <alignment vertical="center"/>
    </xf>
    <xf numFmtId="176" fontId="0" fillId="2" borderId="10" xfId="2" applyNumberFormat="1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6" fillId="5" borderId="8" xfId="0" applyFont="1" applyFill="1" applyBorder="1">
      <alignment vertical="center"/>
    </xf>
    <xf numFmtId="0" fontId="0" fillId="2" borderId="0" xfId="0" applyFill="1" applyBorder="1">
      <alignment vertical="center"/>
    </xf>
    <xf numFmtId="38" fontId="0" fillId="2" borderId="0" xfId="1" applyFont="1" applyFill="1" applyBorder="1">
      <alignment vertical="center"/>
    </xf>
    <xf numFmtId="0" fontId="0" fillId="2" borderId="13" xfId="0" applyFill="1" applyBorder="1">
      <alignment vertical="center"/>
    </xf>
    <xf numFmtId="38" fontId="0" fillId="2" borderId="13" xfId="1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3" fontId="0" fillId="4" borderId="6" xfId="0" applyNumberFormat="1" applyFill="1" applyBorder="1">
      <alignment vertical="center"/>
    </xf>
    <xf numFmtId="3" fontId="0" fillId="4" borderId="10" xfId="0" applyNumberFormat="1" applyFill="1" applyBorder="1" applyAlignment="1">
      <alignment horizontal="right" vertical="center"/>
    </xf>
    <xf numFmtId="3" fontId="0" fillId="2" borderId="14" xfId="0" applyNumberFormat="1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3" fontId="0" fillId="2" borderId="17" xfId="0" applyNumberForma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19" xfId="1" applyFont="1" applyFill="1" applyBorder="1">
      <alignment vertical="center"/>
    </xf>
    <xf numFmtId="3" fontId="0" fillId="2" borderId="20" xfId="0" applyNumberFormat="1" applyFill="1" applyBorder="1">
      <alignment vertical="center"/>
    </xf>
    <xf numFmtId="3" fontId="0" fillId="2" borderId="21" xfId="0" applyNumberFormat="1" applyFill="1" applyBorder="1">
      <alignment vertical="center"/>
    </xf>
    <xf numFmtId="3" fontId="0" fillId="2" borderId="11" xfId="0" applyNumberFormat="1" applyFill="1" applyBorder="1">
      <alignment vertical="center"/>
    </xf>
    <xf numFmtId="0" fontId="6" fillId="5" borderId="5" xfId="0" applyFont="1" applyFill="1" applyBorder="1">
      <alignment vertical="center"/>
    </xf>
    <xf numFmtId="3" fontId="0" fillId="2" borderId="18" xfId="0" applyNumberFormat="1" applyFill="1" applyBorder="1">
      <alignment vertical="center"/>
    </xf>
    <xf numFmtId="3" fontId="0" fillId="2" borderId="22" xfId="0" applyNumberFormat="1" applyFill="1" applyBorder="1">
      <alignment vertical="center"/>
    </xf>
    <xf numFmtId="3" fontId="0" fillId="2" borderId="24" xfId="0" applyNumberFormat="1" applyFill="1" applyBorder="1">
      <alignment vertical="center"/>
    </xf>
    <xf numFmtId="3" fontId="0" fillId="2" borderId="19" xfId="0" applyNumberFormat="1" applyFill="1" applyBorder="1">
      <alignment vertical="center"/>
    </xf>
    <xf numFmtId="3" fontId="0" fillId="2" borderId="23" xfId="0" applyNumberFormat="1" applyFill="1" applyBorder="1">
      <alignment vertical="center"/>
    </xf>
    <xf numFmtId="3" fontId="0" fillId="2" borderId="12" xfId="0" applyNumberFormat="1" applyFill="1" applyBorder="1">
      <alignment vertical="center"/>
    </xf>
    <xf numFmtId="176" fontId="0" fillId="2" borderId="26" xfId="2" applyNumberFormat="1" applyFont="1" applyFill="1" applyBorder="1">
      <alignment vertical="center"/>
    </xf>
    <xf numFmtId="176" fontId="0" fillId="2" borderId="27" xfId="2" applyNumberFormat="1" applyFont="1" applyFill="1" applyBorder="1">
      <alignment vertical="center"/>
    </xf>
    <xf numFmtId="176" fontId="0" fillId="2" borderId="20" xfId="2" applyNumberFormat="1" applyFont="1" applyFill="1" applyBorder="1">
      <alignment vertical="center"/>
    </xf>
    <xf numFmtId="176" fontId="0" fillId="2" borderId="28" xfId="2" applyNumberFormat="1" applyFont="1" applyFill="1" applyBorder="1">
      <alignment vertical="center"/>
    </xf>
    <xf numFmtId="176" fontId="0" fillId="2" borderId="16" xfId="2" applyNumberFormat="1" applyFont="1" applyFill="1" applyBorder="1">
      <alignment vertical="center"/>
    </xf>
    <xf numFmtId="176" fontId="0" fillId="2" borderId="19" xfId="2" applyNumberFormat="1" applyFont="1" applyFill="1" applyBorder="1">
      <alignment vertical="center"/>
    </xf>
    <xf numFmtId="176" fontId="0" fillId="2" borderId="23" xfId="2" applyNumberFormat="1" applyFont="1" applyFill="1" applyBorder="1">
      <alignment vertical="center"/>
    </xf>
    <xf numFmtId="176" fontId="0" fillId="2" borderId="25" xfId="2" applyNumberFormat="1" applyFont="1" applyFill="1" applyBorder="1">
      <alignment vertical="center"/>
    </xf>
    <xf numFmtId="0" fontId="0" fillId="6" borderId="0" xfId="0" applyFill="1">
      <alignment vertical="center"/>
    </xf>
    <xf numFmtId="3" fontId="0" fillId="2" borderId="28" xfId="0" applyNumberFormat="1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5" fillId="5" borderId="3" xfId="0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29" xfId="0" applyFill="1" applyBorder="1">
      <alignment vertical="center"/>
    </xf>
    <xf numFmtId="3" fontId="0" fillId="2" borderId="30" xfId="0" applyNumberFormat="1" applyFill="1" applyBorder="1">
      <alignment vertical="center"/>
    </xf>
    <xf numFmtId="3" fontId="0" fillId="2" borderId="15" xfId="0" applyNumberForma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3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176" fontId="0" fillId="2" borderId="30" xfId="2" applyNumberFormat="1" applyFont="1" applyFill="1" applyBorder="1">
      <alignment vertical="center"/>
    </xf>
    <xf numFmtId="176" fontId="0" fillId="2" borderId="15" xfId="2" applyNumberFormat="1" applyFont="1" applyFill="1" applyBorder="1">
      <alignment vertical="center"/>
    </xf>
    <xf numFmtId="176" fontId="0" fillId="2" borderId="31" xfId="2" applyNumberFormat="1" applyFont="1" applyFill="1" applyBorder="1">
      <alignment vertical="center"/>
    </xf>
    <xf numFmtId="176" fontId="0" fillId="2" borderId="32" xfId="2" applyNumberFormat="1" applyFont="1" applyFill="1" applyBorder="1">
      <alignment vertical="center"/>
    </xf>
    <xf numFmtId="3" fontId="0" fillId="4" borderId="3" xfId="0" applyNumberFormat="1" applyFill="1" applyBorder="1" applyAlignment="1">
      <alignment vertical="center" shrinkToFit="1"/>
    </xf>
    <xf numFmtId="3" fontId="0" fillId="2" borderId="33" xfId="0" applyNumberFormat="1" applyFill="1" applyBorder="1">
      <alignment vertical="center"/>
    </xf>
    <xf numFmtId="38" fontId="0" fillId="2" borderId="34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176" fontId="0" fillId="2" borderId="36" xfId="2" applyNumberFormat="1" applyFont="1" applyFill="1" applyBorder="1">
      <alignment vertical="center"/>
    </xf>
    <xf numFmtId="176" fontId="0" fillId="2" borderId="37" xfId="2" applyNumberFormat="1" applyFont="1" applyFill="1" applyBorder="1">
      <alignment vertical="center"/>
    </xf>
    <xf numFmtId="3" fontId="0" fillId="4" borderId="38" xfId="0" applyNumberFormat="1" applyFill="1" applyBorder="1" applyAlignment="1">
      <alignment horizontal="right" vertical="center" shrinkToFit="1"/>
    </xf>
    <xf numFmtId="176" fontId="0" fillId="2" borderId="39" xfId="2" applyNumberFormat="1" applyFont="1" applyFill="1" applyBorder="1">
      <alignment vertical="center"/>
    </xf>
    <xf numFmtId="176" fontId="0" fillId="2" borderId="40" xfId="2" applyNumberFormat="1" applyFont="1" applyFill="1" applyBorder="1">
      <alignment vertical="center"/>
    </xf>
    <xf numFmtId="3" fontId="0" fillId="2" borderId="39" xfId="0" applyNumberFormat="1" applyFill="1" applyBorder="1">
      <alignment vertical="center"/>
    </xf>
    <xf numFmtId="38" fontId="0" fillId="2" borderId="41" xfId="1" applyFont="1" applyFill="1" applyBorder="1">
      <alignment vertical="center"/>
    </xf>
    <xf numFmtId="38" fontId="0" fillId="2" borderId="40" xfId="1" applyFont="1" applyFill="1" applyBorder="1">
      <alignment vertical="center"/>
    </xf>
    <xf numFmtId="176" fontId="0" fillId="7" borderId="20" xfId="2" applyNumberFormat="1" applyFont="1" applyFill="1" applyBorder="1">
      <alignment vertical="center"/>
    </xf>
    <xf numFmtId="176" fontId="0" fillId="7" borderId="19" xfId="2" applyNumberFormat="1" applyFont="1" applyFill="1" applyBorder="1">
      <alignment vertical="center"/>
    </xf>
    <xf numFmtId="38" fontId="0" fillId="7" borderId="13" xfId="1" applyFont="1" applyFill="1" applyBorder="1">
      <alignment vertical="center"/>
    </xf>
    <xf numFmtId="38" fontId="0" fillId="8" borderId="0" xfId="1" applyFont="1" applyFill="1" applyBorder="1">
      <alignment vertical="center"/>
    </xf>
    <xf numFmtId="0" fontId="0" fillId="8" borderId="0" xfId="0" applyFill="1" applyBorder="1">
      <alignment vertical="center"/>
    </xf>
    <xf numFmtId="38" fontId="0" fillId="9" borderId="0" xfId="1" applyFont="1" applyFill="1" applyBorder="1">
      <alignment vertical="center"/>
    </xf>
    <xf numFmtId="0" fontId="0" fillId="2" borderId="1" xfId="0" applyFill="1" applyBorder="1">
      <alignment vertical="center"/>
    </xf>
    <xf numFmtId="38" fontId="0" fillId="7" borderId="1" xfId="1" applyFont="1" applyFill="1" applyBorder="1">
      <alignment vertical="center"/>
    </xf>
    <xf numFmtId="38" fontId="0" fillId="9" borderId="1" xfId="1" applyFont="1" applyFill="1" applyBorder="1">
      <alignment vertical="center"/>
    </xf>
    <xf numFmtId="38" fontId="0" fillId="8" borderId="1" xfId="1" applyFont="1" applyFill="1" applyBorder="1">
      <alignment vertical="center"/>
    </xf>
    <xf numFmtId="0" fontId="0" fillId="8" borderId="1" xfId="0" applyFill="1" applyBorder="1">
      <alignment vertical="center"/>
    </xf>
    <xf numFmtId="3" fontId="0" fillId="4" borderId="1" xfId="0" applyNumberFormat="1" applyFill="1" applyBorder="1">
      <alignment vertical="center"/>
    </xf>
  </cellXfs>
  <cellStyles count="7">
    <cellStyle name="パーセント" xfId="2" builtinId="5"/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 3" xfId="3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マスコミ四媒体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/>
              <a:t>(</a:t>
            </a:r>
            <a:r>
              <a:rPr lang="ja-JP" altLang="en-US"/>
              <a:t>上位</a:t>
            </a:r>
            <a:r>
              <a:rPr lang="en-US" altLang="ja-JP"/>
              <a:t>10</a:t>
            </a:r>
            <a:r>
              <a:rPr lang="ja-JP" altLang="en-US"/>
              <a:t>業種</a:t>
            </a:r>
            <a:r>
              <a:rPr lang="en-US" altLang="ja-JP"/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822712604457605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'広告費(グラフ用)'!$B$3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'広告費(グラフ用)'!$C$3:$L$3</c:f>
              <c:numCache>
                <c:formatCode>#,##0_);[Red]\(#,##0\)</c:formatCode>
                <c:ptCount val="10"/>
                <c:pt idx="0">
                  <c:v>32601</c:v>
                </c:pt>
                <c:pt idx="1">
                  <c:v>31932</c:v>
                </c:pt>
                <c:pt idx="2">
                  <c:v>31145</c:v>
                </c:pt>
                <c:pt idx="3">
                  <c:v>29380</c:v>
                </c:pt>
                <c:pt idx="4">
                  <c:v>27591</c:v>
                </c:pt>
                <c:pt idx="5">
                  <c:v>28792</c:v>
                </c:pt>
                <c:pt idx="6">
                  <c:v>27687</c:v>
                </c:pt>
                <c:pt idx="7">
                  <c:v>28783</c:v>
                </c:pt>
                <c:pt idx="8">
                  <c:v>27985</c:v>
                </c:pt>
                <c:pt idx="9">
                  <c:v>29551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'広告費(グラフ用)'!$B$4</c:f>
              <c:strCache>
                <c:ptCount val="1"/>
                <c:pt idx="0">
                  <c:v>2. 食品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'広告費(グラフ用)'!$C$4:$L$4</c:f>
              <c:numCache>
                <c:formatCode>#,##0_);[Red]\(#,##0\)</c:formatCode>
                <c:ptCount val="10"/>
                <c:pt idx="0">
                  <c:v>30237</c:v>
                </c:pt>
                <c:pt idx="1">
                  <c:v>29893</c:v>
                </c:pt>
                <c:pt idx="2">
                  <c:v>29933</c:v>
                </c:pt>
                <c:pt idx="3">
                  <c:v>30145</c:v>
                </c:pt>
                <c:pt idx="4">
                  <c:v>28850</c:v>
                </c:pt>
                <c:pt idx="5">
                  <c:v>28804</c:v>
                </c:pt>
                <c:pt idx="6">
                  <c:v>26619</c:v>
                </c:pt>
                <c:pt idx="7">
                  <c:v>28329</c:v>
                </c:pt>
                <c:pt idx="8">
                  <c:v>27209</c:v>
                </c:pt>
                <c:pt idx="9">
                  <c:v>26350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'広告費(グラフ用)'!$B$5</c:f>
              <c:strCache>
                <c:ptCount val="1"/>
                <c:pt idx="0">
                  <c:v>14. 情報・通信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'広告費(グラフ用)'!$C$5:$L$5</c:f>
              <c:numCache>
                <c:formatCode>#,##0_);[Red]\(#,##0\)</c:formatCode>
                <c:ptCount val="10"/>
                <c:pt idx="0">
                  <c:v>26774</c:v>
                </c:pt>
                <c:pt idx="1">
                  <c:v>26853</c:v>
                </c:pt>
                <c:pt idx="2">
                  <c:v>26675</c:v>
                </c:pt>
                <c:pt idx="3">
                  <c:v>24145</c:v>
                </c:pt>
                <c:pt idx="4">
                  <c:v>20338</c:v>
                </c:pt>
                <c:pt idx="5">
                  <c:v>22091</c:v>
                </c:pt>
                <c:pt idx="6">
                  <c:v>22200</c:v>
                </c:pt>
                <c:pt idx="7">
                  <c:v>24525</c:v>
                </c:pt>
                <c:pt idx="8">
                  <c:v>24332</c:v>
                </c:pt>
                <c:pt idx="9">
                  <c:v>26091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'広告費(グラフ用)'!$B$6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'広告費(グラフ用)'!$C$6:$L$6</c:f>
              <c:numCache>
                <c:formatCode>#,##0_);[Red]\(#,##0\)</c:formatCode>
                <c:ptCount val="10"/>
                <c:pt idx="0">
                  <c:v>28818</c:v>
                </c:pt>
                <c:pt idx="1">
                  <c:v>28804</c:v>
                </c:pt>
                <c:pt idx="2">
                  <c:v>28976</c:v>
                </c:pt>
                <c:pt idx="3">
                  <c:v>26944</c:v>
                </c:pt>
                <c:pt idx="4">
                  <c:v>23352</c:v>
                </c:pt>
                <c:pt idx="5">
                  <c:v>21118</c:v>
                </c:pt>
                <c:pt idx="6">
                  <c:v>19527</c:v>
                </c:pt>
                <c:pt idx="7">
                  <c:v>21123</c:v>
                </c:pt>
                <c:pt idx="8">
                  <c:v>20976</c:v>
                </c:pt>
                <c:pt idx="9">
                  <c:v>21172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'広告費(グラフ用)'!$B$7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'広告費(グラフ用)'!$C$7:$L$7</c:f>
              <c:numCache>
                <c:formatCode>#,##0_);[Red]\(#,##0\)</c:formatCode>
                <c:ptCount val="10"/>
                <c:pt idx="0">
                  <c:v>28224</c:v>
                </c:pt>
                <c:pt idx="1">
                  <c:v>27651</c:v>
                </c:pt>
                <c:pt idx="2">
                  <c:v>26374</c:v>
                </c:pt>
                <c:pt idx="3">
                  <c:v>24685</c:v>
                </c:pt>
                <c:pt idx="4">
                  <c:v>22701</c:v>
                </c:pt>
                <c:pt idx="5">
                  <c:v>21786</c:v>
                </c:pt>
                <c:pt idx="6">
                  <c:v>19621</c:v>
                </c:pt>
                <c:pt idx="7">
                  <c:v>20987</c:v>
                </c:pt>
                <c:pt idx="8">
                  <c:v>20688</c:v>
                </c:pt>
                <c:pt idx="9">
                  <c:v>21096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'広告費(グラフ用)'!$B$8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'広告費(グラフ用)'!$C$8:$L$8</c:f>
              <c:numCache>
                <c:formatCode>#,##0_);[Red]\(#,##0\)</c:formatCode>
                <c:ptCount val="10"/>
                <c:pt idx="0">
                  <c:v>25393</c:v>
                </c:pt>
                <c:pt idx="1">
                  <c:v>23486</c:v>
                </c:pt>
                <c:pt idx="2">
                  <c:v>22348</c:v>
                </c:pt>
                <c:pt idx="3">
                  <c:v>21064</c:v>
                </c:pt>
                <c:pt idx="4">
                  <c:v>19139</c:v>
                </c:pt>
                <c:pt idx="5">
                  <c:v>18226</c:v>
                </c:pt>
                <c:pt idx="6">
                  <c:v>18694</c:v>
                </c:pt>
                <c:pt idx="7">
                  <c:v>20297</c:v>
                </c:pt>
                <c:pt idx="8">
                  <c:v>19273</c:v>
                </c:pt>
                <c:pt idx="9">
                  <c:v>19374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'広告費(グラフ用)'!$B$9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'広告費(グラフ用)'!$C$9:$L$9</c:f>
              <c:numCache>
                <c:formatCode>#,##0_);[Red]\(#,##0\)</c:formatCode>
                <c:ptCount val="10"/>
                <c:pt idx="0">
                  <c:v>24822</c:v>
                </c:pt>
                <c:pt idx="1">
                  <c:v>23503</c:v>
                </c:pt>
                <c:pt idx="2">
                  <c:v>21691</c:v>
                </c:pt>
                <c:pt idx="3">
                  <c:v>19228</c:v>
                </c:pt>
                <c:pt idx="4">
                  <c:v>13456</c:v>
                </c:pt>
                <c:pt idx="5">
                  <c:v>13163</c:v>
                </c:pt>
                <c:pt idx="6">
                  <c:v>12981</c:v>
                </c:pt>
                <c:pt idx="7">
                  <c:v>16473</c:v>
                </c:pt>
                <c:pt idx="8">
                  <c:v>16710</c:v>
                </c:pt>
                <c:pt idx="9">
                  <c:v>17277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'広告費(グラフ用)'!$B$10</c:f>
              <c:strCache>
                <c:ptCount val="1"/>
                <c:pt idx="0">
                  <c:v>16. 金融・保険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'広告費(グラフ用)'!$C$10:$L$10</c:f>
              <c:numCache>
                <c:formatCode>#,##0_);[Red]\(#,##0\)</c:formatCode>
                <c:ptCount val="10"/>
                <c:pt idx="0">
                  <c:v>32728</c:v>
                </c:pt>
                <c:pt idx="1">
                  <c:v>30478</c:v>
                </c:pt>
                <c:pt idx="2">
                  <c:v>24620</c:v>
                </c:pt>
                <c:pt idx="3">
                  <c:v>21296</c:v>
                </c:pt>
                <c:pt idx="4">
                  <c:v>15144</c:v>
                </c:pt>
                <c:pt idx="5">
                  <c:v>15383</c:v>
                </c:pt>
                <c:pt idx="6">
                  <c:v>14121</c:v>
                </c:pt>
                <c:pt idx="7">
                  <c:v>14499</c:v>
                </c:pt>
                <c:pt idx="8">
                  <c:v>16762</c:v>
                </c:pt>
                <c:pt idx="9">
                  <c:v>16437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'広告費(グラフ用)'!$B$11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'広告費(グラフ用)'!$C$11:$L$11</c:f>
              <c:numCache>
                <c:formatCode>#,##0_);[Red]\(#,##0\)</c:formatCode>
                <c:ptCount val="10"/>
                <c:pt idx="0">
                  <c:v>18451</c:v>
                </c:pt>
                <c:pt idx="1">
                  <c:v>17791</c:v>
                </c:pt>
                <c:pt idx="2">
                  <c:v>18288</c:v>
                </c:pt>
                <c:pt idx="3">
                  <c:v>18367</c:v>
                </c:pt>
                <c:pt idx="4">
                  <c:v>16333</c:v>
                </c:pt>
                <c:pt idx="5">
                  <c:v>14597</c:v>
                </c:pt>
                <c:pt idx="6">
                  <c:v>14354</c:v>
                </c:pt>
                <c:pt idx="7">
                  <c:v>14847</c:v>
                </c:pt>
                <c:pt idx="8">
                  <c:v>14745</c:v>
                </c:pt>
                <c:pt idx="9">
                  <c:v>14992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'広告費(グラフ用)'!$B$12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'広告費(グラフ用)'!$C$2:$L$2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'広告費(グラフ用)'!$C$12:$L$12</c:f>
              <c:numCache>
                <c:formatCode>#,##0_);[Red]\(#,##0\)</c:formatCode>
                <c:ptCount val="10"/>
                <c:pt idx="0">
                  <c:v>14738</c:v>
                </c:pt>
                <c:pt idx="1">
                  <c:v>14847</c:v>
                </c:pt>
                <c:pt idx="2">
                  <c:v>15188</c:v>
                </c:pt>
                <c:pt idx="3">
                  <c:v>14425</c:v>
                </c:pt>
                <c:pt idx="4">
                  <c:v>13487</c:v>
                </c:pt>
                <c:pt idx="5">
                  <c:v>13867</c:v>
                </c:pt>
                <c:pt idx="6">
                  <c:v>12356</c:v>
                </c:pt>
                <c:pt idx="7">
                  <c:v>12896</c:v>
                </c:pt>
                <c:pt idx="8">
                  <c:v>14229</c:v>
                </c:pt>
                <c:pt idx="9">
                  <c:v>14504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97184"/>
        <c:axId val="293997576"/>
      </c:lineChart>
      <c:catAx>
        <c:axId val="2939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3997576"/>
        <c:crosses val="autoZero"/>
        <c:auto val="1"/>
        <c:lblAlgn val="ctr"/>
        <c:lblOffset val="100"/>
        <c:noMultiLvlLbl val="0"/>
      </c:catAx>
      <c:valAx>
        <c:axId val="293997576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3997184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雑誌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/>
              <a:t>(</a:t>
            </a:r>
            <a:r>
              <a:rPr lang="ja-JP" altLang="en-US"/>
              <a:t>上位</a:t>
            </a:r>
            <a:r>
              <a:rPr lang="en-US" altLang="ja-JP"/>
              <a:t>10</a:t>
            </a:r>
            <a:r>
              <a:rPr lang="ja-JP" altLang="en-US"/>
              <a:t>業種</a:t>
            </a:r>
            <a:r>
              <a:rPr lang="en-US" altLang="ja-JP"/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822712604457605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'広告費(グラフ用)'!$B$159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'広告費(グラフ用)'!$C$159:$L$159</c:f>
              <c:numCache>
                <c:formatCode>#,##0_);[Red]\(#,##0\)</c:formatCode>
                <c:ptCount val="10"/>
                <c:pt idx="0">
                  <c:v>5845.1557093425608</c:v>
                </c:pt>
                <c:pt idx="1">
                  <c:v>6757</c:v>
                </c:pt>
                <c:pt idx="2">
                  <c:v>8819</c:v>
                </c:pt>
                <c:pt idx="3">
                  <c:v>8024</c:v>
                </c:pt>
                <c:pt idx="4">
                  <c:v>5999</c:v>
                </c:pt>
                <c:pt idx="5">
                  <c:v>6184</c:v>
                </c:pt>
                <c:pt idx="6">
                  <c:v>6200</c:v>
                </c:pt>
                <c:pt idx="7">
                  <c:v>6483</c:v>
                </c:pt>
                <c:pt idx="8">
                  <c:v>6568</c:v>
                </c:pt>
                <c:pt idx="9">
                  <c:v>6602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'広告費(グラフ用)'!$B$160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'広告費(グラフ用)'!$C$160:$L$160</c:f>
              <c:numCache>
                <c:formatCode>#,##0_);[Red]\(#,##0\)</c:formatCode>
                <c:ptCount val="10"/>
                <c:pt idx="0">
                  <c:v>6236.7387033398818</c:v>
                </c:pt>
                <c:pt idx="1">
                  <c:v>6349</c:v>
                </c:pt>
                <c:pt idx="2">
                  <c:v>7470</c:v>
                </c:pt>
                <c:pt idx="3">
                  <c:v>5565</c:v>
                </c:pt>
                <c:pt idx="4">
                  <c:v>4220</c:v>
                </c:pt>
                <c:pt idx="5">
                  <c:v>3806</c:v>
                </c:pt>
                <c:pt idx="6">
                  <c:v>3350</c:v>
                </c:pt>
                <c:pt idx="7">
                  <c:v>3353</c:v>
                </c:pt>
                <c:pt idx="8">
                  <c:v>3071</c:v>
                </c:pt>
                <c:pt idx="9">
                  <c:v>3077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'広告費(グラフ用)'!$B$161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'広告費(グラフ用)'!$C$161:$L$161</c:f>
              <c:numCache>
                <c:formatCode>#,##0_);[Red]\(#,##0\)</c:formatCode>
                <c:ptCount val="10"/>
                <c:pt idx="0">
                  <c:v>2130.7977736549165</c:v>
                </c:pt>
                <c:pt idx="1">
                  <c:v>2297</c:v>
                </c:pt>
                <c:pt idx="2">
                  <c:v>2858</c:v>
                </c:pt>
                <c:pt idx="3">
                  <c:v>2528</c:v>
                </c:pt>
                <c:pt idx="4">
                  <c:v>1943</c:v>
                </c:pt>
                <c:pt idx="5">
                  <c:v>1760</c:v>
                </c:pt>
                <c:pt idx="6">
                  <c:v>1524</c:v>
                </c:pt>
                <c:pt idx="7">
                  <c:v>1491</c:v>
                </c:pt>
                <c:pt idx="8">
                  <c:v>1647</c:v>
                </c:pt>
                <c:pt idx="9">
                  <c:v>1785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'広告費(グラフ用)'!$B$162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'広告費(グラフ用)'!$C$162:$L$162</c:f>
              <c:numCache>
                <c:formatCode>#,##0_);[Red]\(#,##0\)</c:formatCode>
                <c:ptCount val="10"/>
                <c:pt idx="0">
                  <c:v>1709.4801223241591</c:v>
                </c:pt>
                <c:pt idx="1">
                  <c:v>1677</c:v>
                </c:pt>
                <c:pt idx="2">
                  <c:v>1971</c:v>
                </c:pt>
                <c:pt idx="3">
                  <c:v>2835</c:v>
                </c:pt>
                <c:pt idx="4">
                  <c:v>2208</c:v>
                </c:pt>
                <c:pt idx="5">
                  <c:v>1675</c:v>
                </c:pt>
                <c:pt idx="6">
                  <c:v>1455</c:v>
                </c:pt>
                <c:pt idx="7">
                  <c:v>1486</c:v>
                </c:pt>
                <c:pt idx="8">
                  <c:v>1420</c:v>
                </c:pt>
                <c:pt idx="9">
                  <c:v>1377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'広告費(グラフ用)'!$B$163</c:f>
              <c:strCache>
                <c:ptCount val="1"/>
                <c:pt idx="0">
                  <c:v>2. 食品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'広告費(グラフ用)'!$C$163:$L$163</c:f>
              <c:numCache>
                <c:formatCode>#,##0_);[Red]\(#,##0\)</c:formatCode>
                <c:ptCount val="10"/>
                <c:pt idx="0">
                  <c:v>2281.4569536423842</c:v>
                </c:pt>
                <c:pt idx="1">
                  <c:v>2067</c:v>
                </c:pt>
                <c:pt idx="2">
                  <c:v>2342</c:v>
                </c:pt>
                <c:pt idx="3">
                  <c:v>2057</c:v>
                </c:pt>
                <c:pt idx="4">
                  <c:v>1653</c:v>
                </c:pt>
                <c:pt idx="5">
                  <c:v>1477</c:v>
                </c:pt>
                <c:pt idx="6">
                  <c:v>1421</c:v>
                </c:pt>
                <c:pt idx="7">
                  <c:v>1553</c:v>
                </c:pt>
                <c:pt idx="8">
                  <c:v>1410</c:v>
                </c:pt>
                <c:pt idx="9">
                  <c:v>1354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'広告費(グラフ用)'!$B$164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'広告費(グラフ用)'!$C$164:$L$164</c:f>
              <c:numCache>
                <c:formatCode>#,##0_);[Red]\(#,##0\)</c:formatCode>
                <c:ptCount val="10"/>
                <c:pt idx="0">
                  <c:v>2094.8180815876517</c:v>
                </c:pt>
                <c:pt idx="1">
                  <c:v>1900</c:v>
                </c:pt>
                <c:pt idx="2">
                  <c:v>2241</c:v>
                </c:pt>
                <c:pt idx="3">
                  <c:v>2046</c:v>
                </c:pt>
                <c:pt idx="4">
                  <c:v>1548</c:v>
                </c:pt>
                <c:pt idx="5">
                  <c:v>1401</c:v>
                </c:pt>
                <c:pt idx="6">
                  <c:v>1212</c:v>
                </c:pt>
                <c:pt idx="7">
                  <c:v>1386</c:v>
                </c:pt>
                <c:pt idx="8">
                  <c:v>1380</c:v>
                </c:pt>
                <c:pt idx="9">
                  <c:v>1321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'広告費(グラフ用)'!$B$165</c:f>
              <c:strCache>
                <c:ptCount val="1"/>
                <c:pt idx="0">
                  <c:v>14. 情報・通信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'広告費(グラフ用)'!$C$165:$L$165</c:f>
              <c:numCache>
                <c:formatCode>#,##0_);[Red]\(#,##0\)</c:formatCode>
                <c:ptCount val="10"/>
                <c:pt idx="0">
                  <c:v>2635.3065539112054</c:v>
                </c:pt>
                <c:pt idx="1">
                  <c:v>2493</c:v>
                </c:pt>
                <c:pt idx="2">
                  <c:v>2783</c:v>
                </c:pt>
                <c:pt idx="3">
                  <c:v>2595</c:v>
                </c:pt>
                <c:pt idx="4">
                  <c:v>1904</c:v>
                </c:pt>
                <c:pt idx="5">
                  <c:v>1625</c:v>
                </c:pt>
                <c:pt idx="6">
                  <c:v>1584</c:v>
                </c:pt>
                <c:pt idx="7">
                  <c:v>1346</c:v>
                </c:pt>
                <c:pt idx="8">
                  <c:v>1096</c:v>
                </c:pt>
                <c:pt idx="9">
                  <c:v>1054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'広告費(グラフ用)'!$B$166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'広告費(グラフ用)'!$C$166:$L$166</c:f>
              <c:numCache>
                <c:formatCode>#,##0_);[Red]\(#,##0\)</c:formatCode>
                <c:ptCount val="10"/>
                <c:pt idx="0">
                  <c:v>2471.1168164313221</c:v>
                </c:pt>
                <c:pt idx="1">
                  <c:v>1925</c:v>
                </c:pt>
                <c:pt idx="2">
                  <c:v>2217</c:v>
                </c:pt>
                <c:pt idx="3">
                  <c:v>1901</c:v>
                </c:pt>
                <c:pt idx="4">
                  <c:v>1301</c:v>
                </c:pt>
                <c:pt idx="5">
                  <c:v>1212</c:v>
                </c:pt>
                <c:pt idx="6">
                  <c:v>1044</c:v>
                </c:pt>
                <c:pt idx="7">
                  <c:v>996</c:v>
                </c:pt>
                <c:pt idx="8">
                  <c:v>946</c:v>
                </c:pt>
                <c:pt idx="9">
                  <c:v>1027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'広告費(グラフ用)'!$B$167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'広告費(グラフ用)'!$C$167:$L$167</c:f>
              <c:numCache>
                <c:formatCode>#,##0_);[Red]\(#,##0\)</c:formatCode>
                <c:ptCount val="10"/>
                <c:pt idx="0">
                  <c:v>936.97083725305743</c:v>
                </c:pt>
                <c:pt idx="1">
                  <c:v>996</c:v>
                </c:pt>
                <c:pt idx="2">
                  <c:v>1257</c:v>
                </c:pt>
                <c:pt idx="3">
                  <c:v>1193</c:v>
                </c:pt>
                <c:pt idx="4">
                  <c:v>824</c:v>
                </c:pt>
                <c:pt idx="5">
                  <c:v>777</c:v>
                </c:pt>
                <c:pt idx="6">
                  <c:v>828</c:v>
                </c:pt>
                <c:pt idx="7">
                  <c:v>914</c:v>
                </c:pt>
                <c:pt idx="8">
                  <c:v>915</c:v>
                </c:pt>
                <c:pt idx="9">
                  <c:v>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'広告費(グラフ用)'!$B$168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'広告費(グラフ用)'!$C$158:$L$158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'広告費(グラフ用)'!$C$168:$L$168</c:f>
              <c:numCache>
                <c:formatCode>#,##0_);[Red]\(#,##0\)</c:formatCode>
                <c:ptCount val="10"/>
                <c:pt idx="0">
                  <c:v>2503.9727582292849</c:v>
                </c:pt>
                <c:pt idx="1">
                  <c:v>2206</c:v>
                </c:pt>
                <c:pt idx="2">
                  <c:v>2461</c:v>
                </c:pt>
                <c:pt idx="3">
                  <c:v>2037</c:v>
                </c:pt>
                <c:pt idx="4">
                  <c:v>1366</c:v>
                </c:pt>
                <c:pt idx="5">
                  <c:v>971</c:v>
                </c:pt>
                <c:pt idx="6">
                  <c:v>831</c:v>
                </c:pt>
                <c:pt idx="7">
                  <c:v>866</c:v>
                </c:pt>
                <c:pt idx="8">
                  <c:v>849</c:v>
                </c:pt>
                <c:pt idx="9">
                  <c:v>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64976"/>
        <c:axId val="292464584"/>
      </c:lineChart>
      <c:catAx>
        <c:axId val="2924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4584"/>
        <c:crosses val="autoZero"/>
        <c:auto val="1"/>
        <c:lblAlgn val="ctr"/>
        <c:lblOffset val="100"/>
        <c:noMultiLvlLbl val="0"/>
      </c:catAx>
      <c:valAx>
        <c:axId val="29246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4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雑誌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上位</a:t>
            </a: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業種</a:t>
            </a:r>
            <a:r>
              <a:rPr lang="ja-JP" altLang="en-US" sz="1400" b="0" i="0" u="none" strike="noStrike" baseline="0">
                <a:effectLst/>
              </a:rPr>
              <a:t>以外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676192474841514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'広告費(グラフ用)'!$B$171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'広告費(グラフ用)'!$C$171:$L$171</c:f>
              <c:numCache>
                <c:formatCode>#,##0_);[Red]\(#,##0\)</c:formatCode>
                <c:ptCount val="10"/>
                <c:pt idx="0">
                  <c:v>2352.0678685047719</c:v>
                </c:pt>
                <c:pt idx="1">
                  <c:v>2218</c:v>
                </c:pt>
                <c:pt idx="2">
                  <c:v>2391</c:v>
                </c:pt>
                <c:pt idx="3">
                  <c:v>1885</c:v>
                </c:pt>
                <c:pt idx="4">
                  <c:v>1430</c:v>
                </c:pt>
                <c:pt idx="5">
                  <c:v>1151</c:v>
                </c:pt>
                <c:pt idx="6">
                  <c:v>1048</c:v>
                </c:pt>
                <c:pt idx="7">
                  <c:v>1022</c:v>
                </c:pt>
                <c:pt idx="8">
                  <c:v>965</c:v>
                </c:pt>
                <c:pt idx="9">
                  <c:v>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'広告費(グラフ用)'!$B$172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'広告費(グラフ用)'!$C$172:$L$172</c:f>
              <c:numCache>
                <c:formatCode>#,##0_);[Red]\(#,##0\)</c:formatCode>
                <c:ptCount val="10"/>
                <c:pt idx="0">
                  <c:v>1124.8581157775254</c:v>
                </c:pt>
                <c:pt idx="1">
                  <c:v>991</c:v>
                </c:pt>
                <c:pt idx="2">
                  <c:v>1204</c:v>
                </c:pt>
                <c:pt idx="3">
                  <c:v>1151</c:v>
                </c:pt>
                <c:pt idx="4">
                  <c:v>841</c:v>
                </c:pt>
                <c:pt idx="5">
                  <c:v>703</c:v>
                </c:pt>
                <c:pt idx="6">
                  <c:v>708</c:v>
                </c:pt>
                <c:pt idx="7">
                  <c:v>836</c:v>
                </c:pt>
                <c:pt idx="8">
                  <c:v>743</c:v>
                </c:pt>
                <c:pt idx="9">
                  <c:v>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'広告費(グラフ用)'!$B$173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'広告費(グラフ用)'!$C$173:$L$173</c:f>
              <c:numCache>
                <c:formatCode>#,##0_);[Red]\(#,##0\)</c:formatCode>
                <c:ptCount val="10"/>
                <c:pt idx="0">
                  <c:v>481.92771084337352</c:v>
                </c:pt>
                <c:pt idx="1">
                  <c:v>480</c:v>
                </c:pt>
                <c:pt idx="2">
                  <c:v>546</c:v>
                </c:pt>
                <c:pt idx="3">
                  <c:v>1065</c:v>
                </c:pt>
                <c:pt idx="4">
                  <c:v>813</c:v>
                </c:pt>
                <c:pt idx="5">
                  <c:v>819</c:v>
                </c:pt>
                <c:pt idx="6">
                  <c:v>826</c:v>
                </c:pt>
                <c:pt idx="7">
                  <c:v>749</c:v>
                </c:pt>
                <c:pt idx="8">
                  <c:v>802</c:v>
                </c:pt>
                <c:pt idx="9">
                  <c:v>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'広告費(グラフ用)'!$B$174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'広告費(グラフ用)'!$C$174:$L$174</c:f>
              <c:numCache>
                <c:formatCode>#,##0_);[Red]\(#,##0\)</c:formatCode>
                <c:ptCount val="10"/>
                <c:pt idx="0">
                  <c:v>1085.4054054054054</c:v>
                </c:pt>
                <c:pt idx="1">
                  <c:v>1004</c:v>
                </c:pt>
                <c:pt idx="2">
                  <c:v>1131</c:v>
                </c:pt>
                <c:pt idx="3">
                  <c:v>1104</c:v>
                </c:pt>
                <c:pt idx="4">
                  <c:v>871</c:v>
                </c:pt>
                <c:pt idx="5">
                  <c:v>871</c:v>
                </c:pt>
                <c:pt idx="6">
                  <c:v>758</c:v>
                </c:pt>
                <c:pt idx="7">
                  <c:v>646</c:v>
                </c:pt>
                <c:pt idx="8">
                  <c:v>685</c:v>
                </c:pt>
                <c:pt idx="9">
                  <c:v>662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'広告費(グラフ用)'!$B$175</c:f>
              <c:strCache>
                <c:ptCount val="1"/>
                <c:pt idx="0">
                  <c:v>16. 金融・保険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'広告費(グラフ用)'!$C$175:$L$175</c:f>
              <c:numCache>
                <c:formatCode>#,##0_);[Red]\(#,##0\)</c:formatCode>
                <c:ptCount val="10"/>
                <c:pt idx="0">
                  <c:v>2076.4462809917354</c:v>
                </c:pt>
                <c:pt idx="1">
                  <c:v>2010</c:v>
                </c:pt>
                <c:pt idx="2">
                  <c:v>1971</c:v>
                </c:pt>
                <c:pt idx="3">
                  <c:v>1458</c:v>
                </c:pt>
                <c:pt idx="4">
                  <c:v>956</c:v>
                </c:pt>
                <c:pt idx="5">
                  <c:v>825</c:v>
                </c:pt>
                <c:pt idx="6">
                  <c:v>754</c:v>
                </c:pt>
                <c:pt idx="7">
                  <c:v>600</c:v>
                </c:pt>
                <c:pt idx="8">
                  <c:v>630</c:v>
                </c:pt>
                <c:pt idx="9">
                  <c:v>584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'広告費(グラフ用)'!$B$176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'広告費(グラフ用)'!$C$176:$L$176</c:f>
              <c:numCache>
                <c:formatCode>#,##0_);[Red]\(#,##0\)</c:formatCode>
                <c:ptCount val="10"/>
                <c:pt idx="0">
                  <c:v>1612.6401630988787</c:v>
                </c:pt>
                <c:pt idx="1">
                  <c:v>1582</c:v>
                </c:pt>
                <c:pt idx="2">
                  <c:v>1892</c:v>
                </c:pt>
                <c:pt idx="3">
                  <c:v>1341</c:v>
                </c:pt>
                <c:pt idx="4">
                  <c:v>981</c:v>
                </c:pt>
                <c:pt idx="5">
                  <c:v>814</c:v>
                </c:pt>
                <c:pt idx="6">
                  <c:v>679</c:v>
                </c:pt>
                <c:pt idx="7">
                  <c:v>625</c:v>
                </c:pt>
                <c:pt idx="8">
                  <c:v>599</c:v>
                </c:pt>
                <c:pt idx="9">
                  <c:v>538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'広告費(グラフ用)'!$B$177</c:f>
              <c:strCache>
                <c:ptCount val="1"/>
                <c:pt idx="0">
                  <c:v>10. 家庭用品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'広告費(グラフ用)'!$C$177:$L$177</c:f>
              <c:numCache>
                <c:formatCode>#,##0_);[Red]\(#,##0\)</c:formatCode>
                <c:ptCount val="10"/>
                <c:pt idx="0">
                  <c:v>492.06349206349211</c:v>
                </c:pt>
                <c:pt idx="1">
                  <c:v>558</c:v>
                </c:pt>
                <c:pt idx="2">
                  <c:v>593</c:v>
                </c:pt>
                <c:pt idx="3">
                  <c:v>558</c:v>
                </c:pt>
                <c:pt idx="4">
                  <c:v>443</c:v>
                </c:pt>
                <c:pt idx="5">
                  <c:v>444</c:v>
                </c:pt>
                <c:pt idx="6">
                  <c:v>467</c:v>
                </c:pt>
                <c:pt idx="7">
                  <c:v>471</c:v>
                </c:pt>
                <c:pt idx="8">
                  <c:v>555</c:v>
                </c:pt>
                <c:pt idx="9">
                  <c:v>537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'広告費(グラフ用)'!$B$178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'広告費(グラフ用)'!$C$178:$L$178</c:f>
              <c:numCache>
                <c:formatCode>#,##0_);[Red]\(#,##0\)</c:formatCode>
                <c:ptCount val="10"/>
                <c:pt idx="0">
                  <c:v>452.86885245901641</c:v>
                </c:pt>
                <c:pt idx="1">
                  <c:v>442</c:v>
                </c:pt>
                <c:pt idx="2">
                  <c:v>523</c:v>
                </c:pt>
                <c:pt idx="3">
                  <c:v>507</c:v>
                </c:pt>
                <c:pt idx="4">
                  <c:v>346</c:v>
                </c:pt>
                <c:pt idx="5">
                  <c:v>234</c:v>
                </c:pt>
                <c:pt idx="6">
                  <c:v>209</c:v>
                </c:pt>
                <c:pt idx="7">
                  <c:v>212</c:v>
                </c:pt>
                <c:pt idx="8">
                  <c:v>229</c:v>
                </c:pt>
                <c:pt idx="9">
                  <c:v>292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'広告費(グラフ用)'!$B$179</c:f>
              <c:strCache>
                <c:ptCount val="1"/>
                <c:pt idx="0">
                  <c:v>13. 出版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'広告費(グラフ用)'!$C$179:$L$179</c:f>
              <c:numCache>
                <c:formatCode>#,##0_);[Red]\(#,##0\)</c:formatCode>
                <c:ptCount val="10"/>
                <c:pt idx="0">
                  <c:v>475.11312217194569</c:v>
                </c:pt>
                <c:pt idx="1">
                  <c:v>420</c:v>
                </c:pt>
                <c:pt idx="2">
                  <c:v>491</c:v>
                </c:pt>
                <c:pt idx="3">
                  <c:v>474</c:v>
                </c:pt>
                <c:pt idx="4">
                  <c:v>360</c:v>
                </c:pt>
                <c:pt idx="5">
                  <c:v>302</c:v>
                </c:pt>
                <c:pt idx="6">
                  <c:v>306</c:v>
                </c:pt>
                <c:pt idx="7">
                  <c:v>297</c:v>
                </c:pt>
                <c:pt idx="8">
                  <c:v>300</c:v>
                </c:pt>
                <c:pt idx="9">
                  <c:v>255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'広告費(グラフ用)'!$B$180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'広告費(グラフ用)'!$C$180:$L$180</c:f>
              <c:numCache>
                <c:formatCode>#,##0_);[Red]\(#,##0\)</c:formatCode>
                <c:ptCount val="10"/>
                <c:pt idx="0">
                  <c:v>337.88706739526407</c:v>
                </c:pt>
                <c:pt idx="1">
                  <c:v>371</c:v>
                </c:pt>
                <c:pt idx="2">
                  <c:v>525</c:v>
                </c:pt>
                <c:pt idx="3">
                  <c:v>343</c:v>
                </c:pt>
                <c:pt idx="4">
                  <c:v>267</c:v>
                </c:pt>
                <c:pt idx="5">
                  <c:v>225</c:v>
                </c:pt>
                <c:pt idx="6">
                  <c:v>166</c:v>
                </c:pt>
                <c:pt idx="7">
                  <c:v>126</c:v>
                </c:pt>
                <c:pt idx="8">
                  <c:v>126</c:v>
                </c:pt>
                <c:pt idx="9">
                  <c:v>148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'広告費(グラフ用)'!$B$181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'広告費(グラフ用)'!$C$170:$L$170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'広告費(グラフ用)'!$C$181:$L$181</c:f>
              <c:numCache>
                <c:formatCode>#,##0_);[Red]\(#,##0\)</c:formatCode>
                <c:ptCount val="10"/>
                <c:pt idx="0">
                  <c:v>115.03623188405795</c:v>
                </c:pt>
                <c:pt idx="1">
                  <c:v>127</c:v>
                </c:pt>
                <c:pt idx="2">
                  <c:v>164</c:v>
                </c:pt>
                <c:pt idx="3">
                  <c:v>113</c:v>
                </c:pt>
                <c:pt idx="4">
                  <c:v>66</c:v>
                </c:pt>
                <c:pt idx="5">
                  <c:v>54</c:v>
                </c:pt>
                <c:pt idx="6">
                  <c:v>50</c:v>
                </c:pt>
                <c:pt idx="7">
                  <c:v>52</c:v>
                </c:pt>
                <c:pt idx="8">
                  <c:v>54</c:v>
                </c:pt>
                <c:pt idx="9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63408"/>
        <c:axId val="292463016"/>
      </c:lineChart>
      <c:catAx>
        <c:axId val="29246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3016"/>
        <c:crosses val="autoZero"/>
        <c:auto val="1"/>
        <c:lblAlgn val="ctr"/>
        <c:lblOffset val="100"/>
        <c:noMultiLvlLbl val="0"/>
      </c:catAx>
      <c:valAx>
        <c:axId val="29246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/>
              <a:t>&lt; 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en-US" sz="1400" b="0" i="0" u="none" strike="noStrike" baseline="0">
                <a:effectLst/>
              </a:rPr>
              <a:t>ラジオ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ja-JP" sz="1400" b="0" i="0" u="none" strike="noStrike" baseline="0">
                <a:effectLst/>
              </a:rPr>
              <a:t>業種別広告費 </a:t>
            </a:r>
            <a:r>
              <a:rPr lang="ja-JP"/>
              <a:t> 構成比推移</a:t>
            </a:r>
            <a:r>
              <a:rPr lang="en-US"/>
              <a:t> &gt;</a:t>
            </a:r>
            <a:endParaRPr lang="ja-JP"/>
          </a:p>
        </c:rich>
      </c:tx>
      <c:layout>
        <c:manualLayout>
          <c:xMode val="edge"/>
          <c:yMode val="edge"/>
          <c:x val="0.155718772859442"/>
          <c:y val="8.82875569648632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'広告費(グラフ用)'!$B$236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'広告費(グラフ用)'!$C$236:$L$236</c:f>
              <c:numCache>
                <c:formatCode>0.0%</c:formatCode>
                <c:ptCount val="10"/>
                <c:pt idx="0">
                  <c:v>1.9171988739374835E-3</c:v>
                </c:pt>
                <c:pt idx="1">
                  <c:v>2.0068807339449542E-3</c:v>
                </c:pt>
                <c:pt idx="2">
                  <c:v>4.248952722920407E-3</c:v>
                </c:pt>
                <c:pt idx="3">
                  <c:v>5.1000645577792122E-3</c:v>
                </c:pt>
                <c:pt idx="4">
                  <c:v>3.8686131386861315E-3</c:v>
                </c:pt>
                <c:pt idx="5">
                  <c:v>1.924557351809084E-3</c:v>
                </c:pt>
                <c:pt idx="6">
                  <c:v>2.2453889334402566E-3</c:v>
                </c:pt>
                <c:pt idx="7">
                  <c:v>1.8459069020866773E-3</c:v>
                </c:pt>
                <c:pt idx="8">
                  <c:v>3.3789219629927593E-3</c:v>
                </c:pt>
                <c:pt idx="9">
                  <c:v>2.5157232704402514E-3</c:v>
                </c:pt>
              </c:numCache>
            </c:numRef>
          </c:val>
        </c:ser>
        <c:ser>
          <c:idx val="1"/>
          <c:order val="1"/>
          <c:tx>
            <c:strRef>
              <c:f>'広告費(グラフ用)'!$B$237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'広告費(グラフ用)'!$C$237:$L$237</c:f>
              <c:numCache>
                <c:formatCode>0.0%</c:formatCode>
                <c:ptCount val="10"/>
                <c:pt idx="0">
                  <c:v>4.0502502085070892E-3</c:v>
                </c:pt>
                <c:pt idx="1">
                  <c:v>4.8165137614678902E-3</c:v>
                </c:pt>
                <c:pt idx="2">
                  <c:v>5.0269299820466786E-3</c:v>
                </c:pt>
                <c:pt idx="3">
                  <c:v>5.939315687540349E-3</c:v>
                </c:pt>
                <c:pt idx="4">
                  <c:v>5.9124087591240874E-3</c:v>
                </c:pt>
                <c:pt idx="5">
                  <c:v>3.5411855273287142E-3</c:v>
                </c:pt>
                <c:pt idx="6">
                  <c:v>2.8067361668003207E-3</c:v>
                </c:pt>
                <c:pt idx="7">
                  <c:v>4.1733547351524881E-3</c:v>
                </c:pt>
                <c:pt idx="8">
                  <c:v>4.4247787610619468E-3</c:v>
                </c:pt>
                <c:pt idx="9">
                  <c:v>5.1100628930817607E-3</c:v>
                </c:pt>
              </c:numCache>
            </c:numRef>
          </c:val>
        </c:ser>
        <c:ser>
          <c:idx val="2"/>
          <c:order val="2"/>
          <c:tx>
            <c:strRef>
              <c:f>'広告費(グラフ用)'!$B$238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'広告費(グラフ用)'!$C$238:$L$238</c:f>
              <c:numCache>
                <c:formatCode>0.0%</c:formatCode>
                <c:ptCount val="10"/>
                <c:pt idx="0">
                  <c:v>6.7717423733870364E-3</c:v>
                </c:pt>
                <c:pt idx="1">
                  <c:v>8.6582568807339454E-3</c:v>
                </c:pt>
                <c:pt idx="2">
                  <c:v>5.745062836624776E-3</c:v>
                </c:pt>
                <c:pt idx="3">
                  <c:v>6.7785668173014849E-3</c:v>
                </c:pt>
                <c:pt idx="4">
                  <c:v>5.2554744525547441E-3</c:v>
                </c:pt>
                <c:pt idx="5">
                  <c:v>5.619707467282525E-3</c:v>
                </c:pt>
                <c:pt idx="6">
                  <c:v>5.4530874097834803E-3</c:v>
                </c:pt>
                <c:pt idx="7">
                  <c:v>5.2969502407704651E-3</c:v>
                </c:pt>
                <c:pt idx="8">
                  <c:v>5.2292839903459376E-3</c:v>
                </c:pt>
                <c:pt idx="9">
                  <c:v>5.89622641509434E-3</c:v>
                </c:pt>
              </c:numCache>
            </c:numRef>
          </c:val>
        </c:ser>
        <c:ser>
          <c:idx val="3"/>
          <c:order val="3"/>
          <c:tx>
            <c:strRef>
              <c:f>'広告費(グラフ用)'!$B$239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'広告費(グラフ用)'!$C$239:$L$239</c:f>
              <c:numCache>
                <c:formatCode>0.0%</c:formatCode>
                <c:ptCount val="10"/>
                <c:pt idx="0">
                  <c:v>1.0745561777671869E-2</c:v>
                </c:pt>
                <c:pt idx="1">
                  <c:v>1.1181192660550459E-2</c:v>
                </c:pt>
                <c:pt idx="2">
                  <c:v>8.0191502094554157E-3</c:v>
                </c:pt>
                <c:pt idx="3">
                  <c:v>1.026468689477082E-2</c:v>
                </c:pt>
                <c:pt idx="4">
                  <c:v>1.0802919708029197E-2</c:v>
                </c:pt>
                <c:pt idx="5">
                  <c:v>1.3625866050808315E-2</c:v>
                </c:pt>
                <c:pt idx="6">
                  <c:v>1.4113873295910184E-2</c:v>
                </c:pt>
                <c:pt idx="7">
                  <c:v>1.3081861958266452E-2</c:v>
                </c:pt>
                <c:pt idx="8">
                  <c:v>1.2228479485116654E-2</c:v>
                </c:pt>
                <c:pt idx="9">
                  <c:v>1.1635220125786163E-2</c:v>
                </c:pt>
              </c:numCache>
            </c:numRef>
          </c:val>
        </c:ser>
        <c:ser>
          <c:idx val="4"/>
          <c:order val="4"/>
          <c:tx>
            <c:strRef>
              <c:f>'広告費(グラフ用)'!$B$240</c:f>
              <c:strCache>
                <c:ptCount val="1"/>
                <c:pt idx="0">
                  <c:v>10. 家庭用品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'広告費(グラフ用)'!$C$240:$L$240</c:f>
              <c:numCache>
                <c:formatCode>0.0%</c:formatCode>
                <c:ptCount val="10"/>
                <c:pt idx="0">
                  <c:v>1.4470124676546695E-2</c:v>
                </c:pt>
                <c:pt idx="1">
                  <c:v>1.5252293577981652E-2</c:v>
                </c:pt>
                <c:pt idx="2">
                  <c:v>1.5020945541591861E-2</c:v>
                </c:pt>
                <c:pt idx="3">
                  <c:v>1.2201420271142672E-2</c:v>
                </c:pt>
                <c:pt idx="4">
                  <c:v>1.3138686131386862E-2</c:v>
                </c:pt>
                <c:pt idx="5">
                  <c:v>1.2779060816012317E-2</c:v>
                </c:pt>
                <c:pt idx="6">
                  <c:v>1.3953488372093023E-2</c:v>
                </c:pt>
                <c:pt idx="7">
                  <c:v>1.4686998394863563E-2</c:v>
                </c:pt>
                <c:pt idx="8">
                  <c:v>1.6251005631536607E-2</c:v>
                </c:pt>
                <c:pt idx="9">
                  <c:v>1.7138364779874214E-2</c:v>
                </c:pt>
              </c:numCache>
            </c:numRef>
          </c:val>
        </c:ser>
        <c:ser>
          <c:idx val="5"/>
          <c:order val="5"/>
          <c:tx>
            <c:strRef>
              <c:f>'広告費(グラフ用)'!$B$241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'広告費(グラフ用)'!$C$241:$L$241</c:f>
              <c:numCache>
                <c:formatCode>0.0%</c:formatCode>
                <c:ptCount val="10"/>
                <c:pt idx="0">
                  <c:v>3.3594834267587102E-2</c:v>
                </c:pt>
                <c:pt idx="1">
                  <c:v>3.5550458715596332E-2</c:v>
                </c:pt>
                <c:pt idx="2">
                  <c:v>3.2794733692399762E-2</c:v>
                </c:pt>
                <c:pt idx="3">
                  <c:v>3.5119431891542929E-2</c:v>
                </c:pt>
                <c:pt idx="4">
                  <c:v>3.2992700729927008E-2</c:v>
                </c:pt>
                <c:pt idx="5">
                  <c:v>2.6943802925327175E-2</c:v>
                </c:pt>
                <c:pt idx="6">
                  <c:v>2.4538893344025661E-2</c:v>
                </c:pt>
                <c:pt idx="7">
                  <c:v>2.5200642054574639E-2</c:v>
                </c:pt>
                <c:pt idx="8">
                  <c:v>2.2043443282381336E-2</c:v>
                </c:pt>
                <c:pt idx="9">
                  <c:v>1.8946540880503144E-2</c:v>
                </c:pt>
              </c:numCache>
            </c:numRef>
          </c:val>
        </c:ser>
        <c:ser>
          <c:idx val="6"/>
          <c:order val="6"/>
          <c:tx>
            <c:strRef>
              <c:f>'広告費(グラフ用)'!$B$242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'広告費(グラフ用)'!$C$242:$L$242</c:f>
              <c:numCache>
                <c:formatCode>0.0%</c:formatCode>
                <c:ptCount val="10"/>
                <c:pt idx="0">
                  <c:v>2.7424454465350124E-2</c:v>
                </c:pt>
                <c:pt idx="1">
                  <c:v>3.0275229357798167E-2</c:v>
                </c:pt>
                <c:pt idx="2">
                  <c:v>3.2734889287851586E-2</c:v>
                </c:pt>
                <c:pt idx="3">
                  <c:v>3.2730794060684312E-2</c:v>
                </c:pt>
                <c:pt idx="4">
                  <c:v>3.1751824817518245E-2</c:v>
                </c:pt>
                <c:pt idx="5">
                  <c:v>2.8637413394919167E-2</c:v>
                </c:pt>
                <c:pt idx="6">
                  <c:v>1.9326383319967923E-2</c:v>
                </c:pt>
                <c:pt idx="7">
                  <c:v>2.2712680577849118E-2</c:v>
                </c:pt>
                <c:pt idx="8">
                  <c:v>2.2043443282381336E-2</c:v>
                </c:pt>
                <c:pt idx="9">
                  <c:v>2.0833333333333332E-2</c:v>
                </c:pt>
              </c:numCache>
            </c:numRef>
          </c:val>
        </c:ser>
        <c:ser>
          <c:idx val="7"/>
          <c:order val="7"/>
          <c:tx>
            <c:strRef>
              <c:f>'広告費(グラフ用)'!$B$243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'広告費(グラフ用)'!$C$243:$L$243</c:f>
              <c:numCache>
                <c:formatCode>0.0%</c:formatCode>
                <c:ptCount val="10"/>
                <c:pt idx="0">
                  <c:v>3.1031434800644419E-2</c:v>
                </c:pt>
                <c:pt idx="1">
                  <c:v>3.0676605504587156E-2</c:v>
                </c:pt>
                <c:pt idx="2">
                  <c:v>2.9144225014961101E-2</c:v>
                </c:pt>
                <c:pt idx="3">
                  <c:v>3.2601678502259521E-2</c:v>
                </c:pt>
                <c:pt idx="4">
                  <c:v>3.6277372262773722E-2</c:v>
                </c:pt>
                <c:pt idx="5">
                  <c:v>3.6104695919938416E-2</c:v>
                </c:pt>
                <c:pt idx="6">
                  <c:v>3.8412189254210104E-2</c:v>
                </c:pt>
                <c:pt idx="7">
                  <c:v>3.5714285714285712E-2</c:v>
                </c:pt>
                <c:pt idx="8">
                  <c:v>3.5317779565567177E-2</c:v>
                </c:pt>
                <c:pt idx="9">
                  <c:v>3.1446540880503145E-2</c:v>
                </c:pt>
              </c:numCache>
            </c:numRef>
          </c:val>
        </c:ser>
        <c:ser>
          <c:idx val="8"/>
          <c:order val="8"/>
          <c:tx>
            <c:strRef>
              <c:f>'広告費(グラフ用)'!$B$244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'広告費(グラフ用)'!$C$244:$L$244</c:f>
              <c:numCache>
                <c:formatCode>0.0%</c:formatCode>
                <c:ptCount val="10"/>
                <c:pt idx="0">
                  <c:v>1.7950223104419322E-2</c:v>
                </c:pt>
                <c:pt idx="1">
                  <c:v>2.1215596330275231E-2</c:v>
                </c:pt>
                <c:pt idx="2">
                  <c:v>2.4416517055655295E-2</c:v>
                </c:pt>
                <c:pt idx="3">
                  <c:v>2.7178825048418336E-2</c:v>
                </c:pt>
                <c:pt idx="4">
                  <c:v>3.1897810218978105E-2</c:v>
                </c:pt>
                <c:pt idx="5">
                  <c:v>3.5257890685142415E-2</c:v>
                </c:pt>
                <c:pt idx="6">
                  <c:v>3.7449879711307137E-2</c:v>
                </c:pt>
                <c:pt idx="7">
                  <c:v>3.2985553772070624E-2</c:v>
                </c:pt>
                <c:pt idx="8">
                  <c:v>3.6363636363636362E-2</c:v>
                </c:pt>
                <c:pt idx="9">
                  <c:v>3.2861635220125786E-2</c:v>
                </c:pt>
              </c:numCache>
            </c:numRef>
          </c:val>
        </c:ser>
        <c:ser>
          <c:idx val="9"/>
          <c:order val="9"/>
          <c:tx>
            <c:strRef>
              <c:f>'広告費(グラフ用)'!$B$245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'広告費(グラフ用)'!$C$245:$L$245</c:f>
              <c:numCache>
                <c:formatCode>0.0%</c:formatCode>
                <c:ptCount val="10"/>
                <c:pt idx="0">
                  <c:v>5.902018081151203E-2</c:v>
                </c:pt>
                <c:pt idx="1">
                  <c:v>6.3130733944954123E-2</c:v>
                </c:pt>
                <c:pt idx="2">
                  <c:v>5.4997007779772594E-2</c:v>
                </c:pt>
                <c:pt idx="3">
                  <c:v>4.9128469980632666E-2</c:v>
                </c:pt>
                <c:pt idx="4">
                  <c:v>5.2262773722627734E-2</c:v>
                </c:pt>
                <c:pt idx="5">
                  <c:v>5.2270977675134722E-2</c:v>
                </c:pt>
                <c:pt idx="6">
                  <c:v>4.6271050521251002E-2</c:v>
                </c:pt>
                <c:pt idx="7">
                  <c:v>4.2696629213483148E-2</c:v>
                </c:pt>
                <c:pt idx="8">
                  <c:v>4.1351568785197107E-2</c:v>
                </c:pt>
                <c:pt idx="9">
                  <c:v>4.4418238993710689E-2</c:v>
                </c:pt>
              </c:numCache>
            </c:numRef>
          </c:val>
        </c:ser>
        <c:ser>
          <c:idx val="10"/>
          <c:order val="10"/>
          <c:tx>
            <c:strRef>
              <c:f>'広告費(グラフ用)'!$B$246</c:f>
              <c:strCache>
                <c:ptCount val="1"/>
                <c:pt idx="0">
                  <c:v>13. 出版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'広告費(グラフ用)'!$C$246:$L$246</c:f>
              <c:numCache>
                <c:formatCode>0.0%</c:formatCode>
                <c:ptCount val="10"/>
                <c:pt idx="0">
                  <c:v>4.9363239744532161E-2</c:v>
                </c:pt>
                <c:pt idx="1">
                  <c:v>4.931192660550459E-2</c:v>
                </c:pt>
                <c:pt idx="2">
                  <c:v>5.224416517055655E-2</c:v>
                </c:pt>
                <c:pt idx="3">
                  <c:v>4.7320852162685605E-2</c:v>
                </c:pt>
                <c:pt idx="4">
                  <c:v>4.3649635036496354E-2</c:v>
                </c:pt>
                <c:pt idx="5">
                  <c:v>4.8421862971516551E-2</c:v>
                </c:pt>
                <c:pt idx="6">
                  <c:v>5.3728949478748997E-2</c:v>
                </c:pt>
                <c:pt idx="7">
                  <c:v>4.8635634028892455E-2</c:v>
                </c:pt>
                <c:pt idx="8">
                  <c:v>5.341914722445696E-2</c:v>
                </c:pt>
                <c:pt idx="9">
                  <c:v>5.1886792452830191E-2</c:v>
                </c:pt>
              </c:numCache>
            </c:numRef>
          </c:val>
        </c:ser>
        <c:ser>
          <c:idx val="11"/>
          <c:order val="11"/>
          <c:tx>
            <c:strRef>
              <c:f>'広告費(グラフ用)'!$B$247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'広告費(グラフ用)'!$C$247:$L$247</c:f>
              <c:numCache>
                <c:formatCode>0.0%</c:formatCode>
                <c:ptCount val="10"/>
                <c:pt idx="0">
                  <c:v>6.414738171322544E-2</c:v>
                </c:pt>
                <c:pt idx="1">
                  <c:v>5.9346330275229356E-2</c:v>
                </c:pt>
                <c:pt idx="2">
                  <c:v>6.3554757630161579E-2</c:v>
                </c:pt>
                <c:pt idx="3">
                  <c:v>5.4034861200774692E-2</c:v>
                </c:pt>
                <c:pt idx="4">
                  <c:v>4.357664233576642E-2</c:v>
                </c:pt>
                <c:pt idx="5">
                  <c:v>3.6720554272517324E-2</c:v>
                </c:pt>
                <c:pt idx="6">
                  <c:v>3.5765838011226944E-2</c:v>
                </c:pt>
                <c:pt idx="7">
                  <c:v>4.0288924558587479E-2</c:v>
                </c:pt>
                <c:pt idx="8">
                  <c:v>4.7224456958970235E-2</c:v>
                </c:pt>
                <c:pt idx="9">
                  <c:v>5.1965408805031449E-2</c:v>
                </c:pt>
              </c:numCache>
            </c:numRef>
          </c:val>
        </c:ser>
        <c:ser>
          <c:idx val="12"/>
          <c:order val="12"/>
          <c:tx>
            <c:strRef>
              <c:f>'広告費(グラフ用)'!$B$248</c:f>
              <c:strCache>
                <c:ptCount val="1"/>
                <c:pt idx="0">
                  <c:v>14. 情報・通信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'広告費(グラフ用)'!$C$248:$L$248</c:f>
              <c:numCache>
                <c:formatCode>0.0%</c:formatCode>
                <c:ptCount val="10"/>
                <c:pt idx="0">
                  <c:v>5.2022674833818595E-2</c:v>
                </c:pt>
                <c:pt idx="1">
                  <c:v>5.4185779816513763E-2</c:v>
                </c:pt>
                <c:pt idx="2">
                  <c:v>5.098743267504488E-2</c:v>
                </c:pt>
                <c:pt idx="3">
                  <c:v>5.7779212395093607E-2</c:v>
                </c:pt>
                <c:pt idx="4">
                  <c:v>6.1094890510948907E-2</c:v>
                </c:pt>
                <c:pt idx="5">
                  <c:v>6.0816012317167052E-2</c:v>
                </c:pt>
                <c:pt idx="6">
                  <c:v>6.2710505212510023E-2</c:v>
                </c:pt>
                <c:pt idx="7">
                  <c:v>6.7977528089887634E-2</c:v>
                </c:pt>
                <c:pt idx="8">
                  <c:v>5.8326629123089301E-2</c:v>
                </c:pt>
                <c:pt idx="9">
                  <c:v>5.959119496855346E-2</c:v>
                </c:pt>
              </c:numCache>
            </c:numRef>
          </c:val>
        </c:ser>
        <c:ser>
          <c:idx val="13"/>
          <c:order val="13"/>
          <c:tx>
            <c:strRef>
              <c:f>'広告費(グラフ用)'!$B$249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'広告費(グラフ用)'!$C$249:$L$249</c:f>
              <c:numCache>
                <c:formatCode>0.0%</c:formatCode>
                <c:ptCount val="10"/>
                <c:pt idx="0">
                  <c:v>6.5030111078661412E-2</c:v>
                </c:pt>
                <c:pt idx="1">
                  <c:v>6.1582568807339449E-2</c:v>
                </c:pt>
                <c:pt idx="2">
                  <c:v>6.1639736684619986E-2</c:v>
                </c:pt>
                <c:pt idx="3">
                  <c:v>6.2621045836023237E-2</c:v>
                </c:pt>
                <c:pt idx="4">
                  <c:v>6.5912408759124089E-2</c:v>
                </c:pt>
                <c:pt idx="5">
                  <c:v>6.8437259430331021E-2</c:v>
                </c:pt>
                <c:pt idx="6">
                  <c:v>6.5437048917401763E-2</c:v>
                </c:pt>
                <c:pt idx="7">
                  <c:v>7.0304975922953455E-2</c:v>
                </c:pt>
                <c:pt idx="8">
                  <c:v>7.0555108608205949E-2</c:v>
                </c:pt>
                <c:pt idx="9">
                  <c:v>6.1084905660377359E-2</c:v>
                </c:pt>
              </c:numCache>
            </c:numRef>
          </c:val>
        </c:ser>
        <c:ser>
          <c:idx val="14"/>
          <c:order val="14"/>
          <c:tx>
            <c:strRef>
              <c:f>'広告費(グラフ用)'!$B$250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'広告費(グラフ用)'!$C$250:$L$250</c:f>
              <c:numCache>
                <c:formatCode>0.0%</c:formatCode>
                <c:ptCount val="10"/>
                <c:pt idx="0">
                  <c:v>5.6390656630916997E-2</c:v>
                </c:pt>
                <c:pt idx="1">
                  <c:v>4.9942660550458713E-2</c:v>
                </c:pt>
                <c:pt idx="2">
                  <c:v>5.1944943147815677E-2</c:v>
                </c:pt>
                <c:pt idx="3">
                  <c:v>5.5519690122659782E-2</c:v>
                </c:pt>
                <c:pt idx="4">
                  <c:v>7.4233576642335763E-2</c:v>
                </c:pt>
                <c:pt idx="5">
                  <c:v>8.0523479599692069E-2</c:v>
                </c:pt>
                <c:pt idx="6">
                  <c:v>9.6551724137931033E-2</c:v>
                </c:pt>
                <c:pt idx="7">
                  <c:v>7.0786516853932585E-2</c:v>
                </c:pt>
                <c:pt idx="8">
                  <c:v>6.8302493966210784E-2</c:v>
                </c:pt>
                <c:pt idx="9">
                  <c:v>6.4622641509433962E-2</c:v>
                </c:pt>
              </c:numCache>
            </c:numRef>
          </c:val>
        </c:ser>
        <c:ser>
          <c:idx val="15"/>
          <c:order val="15"/>
          <c:tx>
            <c:strRef>
              <c:f>'広告費(グラフ用)'!$B$251</c:f>
              <c:strCache>
                <c:ptCount val="1"/>
                <c:pt idx="0">
                  <c:v>16. 金融・保険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'広告費(グラフ用)'!$C$251:$L$251</c:f>
              <c:numCache>
                <c:formatCode>0.0%</c:formatCode>
                <c:ptCount val="10"/>
                <c:pt idx="0">
                  <c:v>0.10868805830516658</c:v>
                </c:pt>
                <c:pt idx="1">
                  <c:v>0.10303899082568807</c:v>
                </c:pt>
                <c:pt idx="2">
                  <c:v>0.11184919210053861</c:v>
                </c:pt>
                <c:pt idx="3">
                  <c:v>9.7740477727566166E-2</c:v>
                </c:pt>
                <c:pt idx="4">
                  <c:v>7.5693430656934305E-2</c:v>
                </c:pt>
                <c:pt idx="5">
                  <c:v>7.2671285604311006E-2</c:v>
                </c:pt>
                <c:pt idx="6">
                  <c:v>7.586206896551724E-2</c:v>
                </c:pt>
                <c:pt idx="7">
                  <c:v>7.5200642054574635E-2</c:v>
                </c:pt>
                <c:pt idx="8">
                  <c:v>7.5140788415124699E-2</c:v>
                </c:pt>
                <c:pt idx="9">
                  <c:v>7.0597484276729558E-2</c:v>
                </c:pt>
              </c:numCache>
            </c:numRef>
          </c:val>
        </c:ser>
        <c:ser>
          <c:idx val="16"/>
          <c:order val="16"/>
          <c:tx>
            <c:strRef>
              <c:f>'広告費(グラフ用)'!$B$252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'広告費(グラフ用)'!$C$252:$L$252</c:f>
              <c:numCache>
                <c:formatCode>0.0%</c:formatCode>
                <c:ptCount val="10"/>
                <c:pt idx="0">
                  <c:v>9.1079048431832732E-2</c:v>
                </c:pt>
                <c:pt idx="1">
                  <c:v>8.956422018348624E-2</c:v>
                </c:pt>
                <c:pt idx="2">
                  <c:v>9.0125673249551161E-2</c:v>
                </c:pt>
                <c:pt idx="3">
                  <c:v>9.2253066494512592E-2</c:v>
                </c:pt>
                <c:pt idx="4">
                  <c:v>9.9343065693430654E-2</c:v>
                </c:pt>
                <c:pt idx="5">
                  <c:v>8.7528868360277137E-2</c:v>
                </c:pt>
                <c:pt idx="6">
                  <c:v>7.6423416198877311E-2</c:v>
                </c:pt>
                <c:pt idx="7">
                  <c:v>8.2102728731942215E-2</c:v>
                </c:pt>
                <c:pt idx="8">
                  <c:v>7.8841512469831052E-2</c:v>
                </c:pt>
                <c:pt idx="9">
                  <c:v>7.6493710691823896E-2</c:v>
                </c:pt>
              </c:numCache>
            </c:numRef>
          </c:val>
        </c:ser>
        <c:ser>
          <c:idx val="17"/>
          <c:order val="17"/>
          <c:tx>
            <c:strRef>
              <c:f>'広告費(グラフ用)'!$B$253</c:f>
              <c:strCache>
                <c:ptCount val="1"/>
                <c:pt idx="0">
                  <c:v>2. 食品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'広告費(グラフ用)'!$C$253:$L$253</c:f>
              <c:numCache>
                <c:formatCode>0.0%</c:formatCode>
                <c:ptCount val="10"/>
                <c:pt idx="0">
                  <c:v>7.5331199507051888E-2</c:v>
                </c:pt>
                <c:pt idx="1">
                  <c:v>8.3944954128440372E-2</c:v>
                </c:pt>
                <c:pt idx="2">
                  <c:v>8.1448234590065824E-2</c:v>
                </c:pt>
                <c:pt idx="3">
                  <c:v>8.68302130406714E-2</c:v>
                </c:pt>
                <c:pt idx="4">
                  <c:v>8.5912408759124093E-2</c:v>
                </c:pt>
                <c:pt idx="5">
                  <c:v>8.8683602771362585E-2</c:v>
                </c:pt>
                <c:pt idx="6">
                  <c:v>9.2542101042502004E-2</c:v>
                </c:pt>
                <c:pt idx="7">
                  <c:v>9.333868378812199E-2</c:v>
                </c:pt>
                <c:pt idx="8">
                  <c:v>8.037007240547063E-2</c:v>
                </c:pt>
                <c:pt idx="9">
                  <c:v>7.9245283018867921E-2</c:v>
                </c:pt>
              </c:numCache>
            </c:numRef>
          </c:val>
        </c:ser>
        <c:ser>
          <c:idx val="18"/>
          <c:order val="18"/>
          <c:tx>
            <c:strRef>
              <c:f>'広告費(グラフ用)'!$B$254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'広告費(グラフ用)'!$C$254:$L$254</c:f>
              <c:numCache>
                <c:formatCode>0.0%</c:formatCode>
                <c:ptCount val="10"/>
                <c:pt idx="0">
                  <c:v>6.5313891824098108E-2</c:v>
                </c:pt>
                <c:pt idx="1">
                  <c:v>6.3073394495412841E-2</c:v>
                </c:pt>
                <c:pt idx="2">
                  <c:v>6.6427289048473961E-2</c:v>
                </c:pt>
                <c:pt idx="3">
                  <c:v>7.2046481601032927E-2</c:v>
                </c:pt>
                <c:pt idx="4">
                  <c:v>8.0291970802919707E-2</c:v>
                </c:pt>
                <c:pt idx="5">
                  <c:v>8.391070053887606E-2</c:v>
                </c:pt>
                <c:pt idx="6">
                  <c:v>7.9631114675220535E-2</c:v>
                </c:pt>
                <c:pt idx="7">
                  <c:v>8.3386837881219908E-2</c:v>
                </c:pt>
                <c:pt idx="8">
                  <c:v>8.6725663716814158E-2</c:v>
                </c:pt>
                <c:pt idx="9">
                  <c:v>7.9481132075471694E-2</c:v>
                </c:pt>
              </c:numCache>
            </c:numRef>
          </c:val>
        </c:ser>
        <c:ser>
          <c:idx val="19"/>
          <c:order val="19"/>
          <c:tx>
            <c:strRef>
              <c:f>'広告費(グラフ用)'!$B$255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'広告費(グラフ用)'!$C$255:$L$255</c:f>
              <c:numCache>
                <c:formatCode>0.0%</c:formatCode>
                <c:ptCount val="10"/>
                <c:pt idx="0">
                  <c:v>0.12800810556278636</c:v>
                </c:pt>
                <c:pt idx="1">
                  <c:v>0.11536697247706422</c:v>
                </c:pt>
                <c:pt idx="2">
                  <c:v>0.1047277079593058</c:v>
                </c:pt>
                <c:pt idx="3">
                  <c:v>9.9031633311814068E-2</c:v>
                </c:pt>
                <c:pt idx="4">
                  <c:v>7.5766423357664231E-2</c:v>
                </c:pt>
                <c:pt idx="5">
                  <c:v>6.8514241724403388E-2</c:v>
                </c:pt>
                <c:pt idx="6">
                  <c:v>6.230954290296712E-2</c:v>
                </c:pt>
                <c:pt idx="7">
                  <c:v>6.8378812199036923E-2</c:v>
                </c:pt>
                <c:pt idx="8">
                  <c:v>7.5060337892196294E-2</c:v>
                </c:pt>
                <c:pt idx="9">
                  <c:v>8.254716981132075E-2</c:v>
                </c:pt>
              </c:numCache>
            </c:numRef>
          </c:val>
        </c:ser>
        <c:ser>
          <c:idx val="20"/>
          <c:order val="20"/>
          <c:tx>
            <c:strRef>
              <c:f>'広告費(グラフ用)'!$B$256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'広告費(グラフ用)'!$C$235:$L$235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'広告費(グラフ用)'!$C$256:$L$256</c:f>
              <c:numCache>
                <c:formatCode>0.0%</c:formatCode>
                <c:ptCount val="10"/>
                <c:pt idx="0">
                  <c:v>4.6383745854005558E-2</c:v>
                </c:pt>
                <c:pt idx="1">
                  <c:v>4.7878440366972475E-2</c:v>
                </c:pt>
                <c:pt idx="2">
                  <c:v>5.2902453620586473E-2</c:v>
                </c:pt>
                <c:pt idx="3">
                  <c:v>5.7779212395093607E-2</c:v>
                </c:pt>
                <c:pt idx="4">
                  <c:v>7.0364963503649638E-2</c:v>
                </c:pt>
                <c:pt idx="5">
                  <c:v>8.706697459584295E-2</c:v>
                </c:pt>
                <c:pt idx="6">
                  <c:v>9.4466720128307938E-2</c:v>
                </c:pt>
                <c:pt idx="7">
                  <c:v>0.10120385232744783</c:v>
                </c:pt>
                <c:pt idx="8">
                  <c:v>0.10740144810941271</c:v>
                </c:pt>
                <c:pt idx="9">
                  <c:v>0.13168238993710693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2461840"/>
        <c:axId val="292461448"/>
      </c:barChart>
      <c:catAx>
        <c:axId val="2924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1448"/>
        <c:crosses val="autoZero"/>
        <c:auto val="1"/>
        <c:lblAlgn val="ctr"/>
        <c:lblOffset val="100"/>
        <c:noMultiLvlLbl val="0"/>
      </c:catAx>
      <c:valAx>
        <c:axId val="2924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18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2902184862204"/>
          <c:y val="8.6365141843782495E-2"/>
          <c:w val="0.23047097815137782"/>
          <c:h val="0.867670661016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ラジオ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/>
              <a:t>(</a:t>
            </a:r>
            <a:r>
              <a:rPr lang="ja-JP" altLang="en-US"/>
              <a:t>上位</a:t>
            </a:r>
            <a:r>
              <a:rPr lang="en-US" altLang="ja-JP"/>
              <a:t>10</a:t>
            </a:r>
            <a:r>
              <a:rPr lang="ja-JP" altLang="en-US"/>
              <a:t>業種</a:t>
            </a:r>
            <a:r>
              <a:rPr lang="en-US" altLang="ja-JP"/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822712604457605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'広告費(グラフ用)'!$B$211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'広告費(グラフ用)'!$C$211:$L$211</c:f>
              <c:numCache>
                <c:formatCode>#,##0_);[Red]\(#,##0\)</c:formatCode>
                <c:ptCount val="10"/>
                <c:pt idx="0">
                  <c:v>840.8862034239678</c:v>
                </c:pt>
                <c:pt idx="1">
                  <c:v>835</c:v>
                </c:pt>
                <c:pt idx="2">
                  <c:v>884</c:v>
                </c:pt>
                <c:pt idx="3">
                  <c:v>895</c:v>
                </c:pt>
                <c:pt idx="4">
                  <c:v>964</c:v>
                </c:pt>
                <c:pt idx="5">
                  <c:v>1131</c:v>
                </c:pt>
                <c:pt idx="6">
                  <c:v>1178</c:v>
                </c:pt>
                <c:pt idx="7">
                  <c:v>1261</c:v>
                </c:pt>
                <c:pt idx="8">
                  <c:v>1335</c:v>
                </c:pt>
                <c:pt idx="9">
                  <c:v>1675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'広告費(グラフ用)'!$B$212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'広告費(グラフ用)'!$C$212:$L$212</c:f>
              <c:numCache>
                <c:formatCode>#,##0_);[Red]\(#,##0\)</c:formatCode>
                <c:ptCount val="10"/>
                <c:pt idx="0">
                  <c:v>2320.6459054209918</c:v>
                </c:pt>
                <c:pt idx="1">
                  <c:v>2012</c:v>
                </c:pt>
                <c:pt idx="2">
                  <c:v>1750</c:v>
                </c:pt>
                <c:pt idx="3">
                  <c:v>1534</c:v>
                </c:pt>
                <c:pt idx="4">
                  <c:v>1038</c:v>
                </c:pt>
                <c:pt idx="5">
                  <c:v>890</c:v>
                </c:pt>
                <c:pt idx="6">
                  <c:v>777</c:v>
                </c:pt>
                <c:pt idx="7">
                  <c:v>852</c:v>
                </c:pt>
                <c:pt idx="8">
                  <c:v>933</c:v>
                </c:pt>
                <c:pt idx="9">
                  <c:v>1050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'広告費(グラフ用)'!$B$213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'広告費(グラフ用)'!$C$213:$L$213</c:f>
              <c:numCache>
                <c:formatCode>#,##0_);[Red]\(#,##0\)</c:formatCode>
                <c:ptCount val="10"/>
                <c:pt idx="0">
                  <c:v>1184.0688912809471</c:v>
                </c:pt>
                <c:pt idx="1">
                  <c:v>1100</c:v>
                </c:pt>
                <c:pt idx="2">
                  <c:v>1110</c:v>
                </c:pt>
                <c:pt idx="3">
                  <c:v>1116</c:v>
                </c:pt>
                <c:pt idx="4">
                  <c:v>1100</c:v>
                </c:pt>
                <c:pt idx="5">
                  <c:v>1090</c:v>
                </c:pt>
                <c:pt idx="6">
                  <c:v>993</c:v>
                </c:pt>
                <c:pt idx="7">
                  <c:v>1039</c:v>
                </c:pt>
                <c:pt idx="8">
                  <c:v>1078</c:v>
                </c:pt>
                <c:pt idx="9">
                  <c:v>1011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'広告費(グラフ用)'!$B$214</c:f>
              <c:strCache>
                <c:ptCount val="1"/>
                <c:pt idx="0">
                  <c:v>2. 食品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'広告費(グラフ用)'!$C$214:$L$214</c:f>
              <c:numCache>
                <c:formatCode>#,##0_);[Red]\(#,##0\)</c:formatCode>
                <c:ptCount val="10"/>
                <c:pt idx="0">
                  <c:v>1365.6716417910447</c:v>
                </c:pt>
                <c:pt idx="1">
                  <c:v>1464</c:v>
                </c:pt>
                <c:pt idx="2">
                  <c:v>1361</c:v>
                </c:pt>
                <c:pt idx="3">
                  <c:v>1345</c:v>
                </c:pt>
                <c:pt idx="4">
                  <c:v>1177</c:v>
                </c:pt>
                <c:pt idx="5">
                  <c:v>1152</c:v>
                </c:pt>
                <c:pt idx="6">
                  <c:v>1154</c:v>
                </c:pt>
                <c:pt idx="7">
                  <c:v>1163</c:v>
                </c:pt>
                <c:pt idx="8">
                  <c:v>999</c:v>
                </c:pt>
                <c:pt idx="9">
                  <c:v>1008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'広告費(グラフ用)'!$B$215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'広告費(グラフ用)'!$C$215:$L$215</c:f>
              <c:numCache>
                <c:formatCode>#,##0_);[Red]\(#,##0\)</c:formatCode>
                <c:ptCount val="10"/>
                <c:pt idx="0">
                  <c:v>1651.1627906976746</c:v>
                </c:pt>
                <c:pt idx="1">
                  <c:v>1562</c:v>
                </c:pt>
                <c:pt idx="2">
                  <c:v>1506</c:v>
                </c:pt>
                <c:pt idx="3">
                  <c:v>1429</c:v>
                </c:pt>
                <c:pt idx="4">
                  <c:v>1361</c:v>
                </c:pt>
                <c:pt idx="5">
                  <c:v>1137</c:v>
                </c:pt>
                <c:pt idx="6">
                  <c:v>953</c:v>
                </c:pt>
                <c:pt idx="7">
                  <c:v>1023</c:v>
                </c:pt>
                <c:pt idx="8">
                  <c:v>980</c:v>
                </c:pt>
                <c:pt idx="9">
                  <c:v>973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'広告費(グラフ用)'!$B$216</c:f>
              <c:strCache>
                <c:ptCount val="1"/>
                <c:pt idx="0">
                  <c:v>16. 金融・保険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'広告費(グラフ用)'!$C$216:$L$216</c:f>
              <c:numCache>
                <c:formatCode>#,##0_);[Red]\(#,##0\)</c:formatCode>
                <c:ptCount val="10"/>
                <c:pt idx="0">
                  <c:v>1970.3947368421052</c:v>
                </c:pt>
                <c:pt idx="1">
                  <c:v>1797</c:v>
                </c:pt>
                <c:pt idx="2">
                  <c:v>1869</c:v>
                </c:pt>
                <c:pt idx="3">
                  <c:v>1514</c:v>
                </c:pt>
                <c:pt idx="4">
                  <c:v>1037</c:v>
                </c:pt>
                <c:pt idx="5">
                  <c:v>944</c:v>
                </c:pt>
                <c:pt idx="6">
                  <c:v>946</c:v>
                </c:pt>
                <c:pt idx="7">
                  <c:v>937</c:v>
                </c:pt>
                <c:pt idx="8">
                  <c:v>934</c:v>
                </c:pt>
                <c:pt idx="9">
                  <c:v>898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'広告費(グラフ用)'!$B$217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'広告費(グラフ用)'!$C$217:$L$217</c:f>
              <c:numCache>
                <c:formatCode>#,##0_);[Red]\(#,##0\)</c:formatCode>
                <c:ptCount val="10"/>
                <c:pt idx="0">
                  <c:v>1022.3004694835681</c:v>
                </c:pt>
                <c:pt idx="1">
                  <c:v>871</c:v>
                </c:pt>
                <c:pt idx="2">
                  <c:v>868</c:v>
                </c:pt>
                <c:pt idx="3">
                  <c:v>860</c:v>
                </c:pt>
                <c:pt idx="4">
                  <c:v>1017</c:v>
                </c:pt>
                <c:pt idx="5">
                  <c:v>1046</c:v>
                </c:pt>
                <c:pt idx="6">
                  <c:v>1204</c:v>
                </c:pt>
                <c:pt idx="7">
                  <c:v>882</c:v>
                </c:pt>
                <c:pt idx="8">
                  <c:v>849</c:v>
                </c:pt>
                <c:pt idx="9">
                  <c:v>822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'広告費(グラフ用)'!$B$218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'広告費(グラフ用)'!$C$218:$L$218</c:f>
              <c:numCache>
                <c:formatCode>#,##0_);[Red]\(#,##0\)</c:formatCode>
                <c:ptCount val="10"/>
                <c:pt idx="0">
                  <c:v>1178.9242590559825</c:v>
                </c:pt>
                <c:pt idx="1">
                  <c:v>1074</c:v>
                </c:pt>
                <c:pt idx="2">
                  <c:v>1030</c:v>
                </c:pt>
                <c:pt idx="3">
                  <c:v>970</c:v>
                </c:pt>
                <c:pt idx="4">
                  <c:v>903</c:v>
                </c:pt>
                <c:pt idx="5">
                  <c:v>889</c:v>
                </c:pt>
                <c:pt idx="6">
                  <c:v>816</c:v>
                </c:pt>
                <c:pt idx="7">
                  <c:v>876</c:v>
                </c:pt>
                <c:pt idx="8">
                  <c:v>877</c:v>
                </c:pt>
                <c:pt idx="9">
                  <c:v>777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'広告費(グラフ用)'!$B$219</c:f>
              <c:strCache>
                <c:ptCount val="1"/>
                <c:pt idx="0">
                  <c:v>14. 情報・通信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'広告費(グラフ用)'!$C$219:$L$219</c:f>
              <c:numCache>
                <c:formatCode>#,##0_);[Red]\(#,##0\)</c:formatCode>
                <c:ptCount val="10"/>
                <c:pt idx="0">
                  <c:v>943.11377245508982</c:v>
                </c:pt>
                <c:pt idx="1">
                  <c:v>945</c:v>
                </c:pt>
                <c:pt idx="2">
                  <c:v>852</c:v>
                </c:pt>
                <c:pt idx="3">
                  <c:v>895</c:v>
                </c:pt>
                <c:pt idx="4">
                  <c:v>837</c:v>
                </c:pt>
                <c:pt idx="5">
                  <c:v>790</c:v>
                </c:pt>
                <c:pt idx="6">
                  <c:v>782</c:v>
                </c:pt>
                <c:pt idx="7">
                  <c:v>847</c:v>
                </c:pt>
                <c:pt idx="8">
                  <c:v>725</c:v>
                </c:pt>
                <c:pt idx="9">
                  <c:v>758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'広告費(グラフ用)'!$B$220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'広告費(グラフ用)'!$C$210:$L$210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'広告費(グラフ用)'!$C$220:$L$220</c:f>
              <c:numCache>
                <c:formatCode>#,##0_);[Red]\(#,##0\)</c:formatCode>
                <c:ptCount val="10"/>
                <c:pt idx="0">
                  <c:v>1162.9213483146068</c:v>
                </c:pt>
                <c:pt idx="1">
                  <c:v>1035</c:v>
                </c:pt>
                <c:pt idx="2">
                  <c:v>1062</c:v>
                </c:pt>
                <c:pt idx="3">
                  <c:v>837</c:v>
                </c:pt>
                <c:pt idx="4">
                  <c:v>597</c:v>
                </c:pt>
                <c:pt idx="5">
                  <c:v>477</c:v>
                </c:pt>
                <c:pt idx="6">
                  <c:v>446</c:v>
                </c:pt>
                <c:pt idx="7">
                  <c:v>502</c:v>
                </c:pt>
                <c:pt idx="8">
                  <c:v>587</c:v>
                </c:pt>
                <c:pt idx="9">
                  <c:v>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60664"/>
        <c:axId val="292460272"/>
      </c:lineChart>
      <c:catAx>
        <c:axId val="29246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0272"/>
        <c:crosses val="autoZero"/>
        <c:auto val="1"/>
        <c:lblAlgn val="ctr"/>
        <c:lblOffset val="100"/>
        <c:noMultiLvlLbl val="0"/>
      </c:catAx>
      <c:valAx>
        <c:axId val="2924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0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ラジオ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上位</a:t>
            </a: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業種</a:t>
            </a:r>
            <a:r>
              <a:rPr lang="ja-JP" altLang="en-US" sz="1400" b="0" i="0" u="none" strike="noStrike" baseline="0">
                <a:effectLst/>
              </a:rPr>
              <a:t>以外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676192474841514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'広告費(グラフ用)'!$B$223</c:f>
              <c:strCache>
                <c:ptCount val="1"/>
                <c:pt idx="0">
                  <c:v>13. 出版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'広告費(グラフ用)'!$C$223:$L$223</c:f>
              <c:numCache>
                <c:formatCode>#,##0_);[Red]\(#,##0\)</c:formatCode>
                <c:ptCount val="10"/>
                <c:pt idx="0">
                  <c:v>894.90114464099895</c:v>
                </c:pt>
                <c:pt idx="1">
                  <c:v>860</c:v>
                </c:pt>
                <c:pt idx="2">
                  <c:v>873</c:v>
                </c:pt>
                <c:pt idx="3">
                  <c:v>733</c:v>
                </c:pt>
                <c:pt idx="4">
                  <c:v>598</c:v>
                </c:pt>
                <c:pt idx="5">
                  <c:v>629</c:v>
                </c:pt>
                <c:pt idx="6">
                  <c:v>670</c:v>
                </c:pt>
                <c:pt idx="7">
                  <c:v>606</c:v>
                </c:pt>
                <c:pt idx="8">
                  <c:v>664</c:v>
                </c:pt>
                <c:pt idx="9">
                  <c:v>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'広告費(グラフ用)'!$B$224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'広告費(グラフ用)'!$C$224:$L$224</c:f>
              <c:numCache>
                <c:formatCode>#,##0_);[Red]\(#,##0\)</c:formatCode>
                <c:ptCount val="10"/>
                <c:pt idx="0">
                  <c:v>1069.9708454810498</c:v>
                </c:pt>
                <c:pt idx="1">
                  <c:v>1101</c:v>
                </c:pt>
                <c:pt idx="2">
                  <c:v>919</c:v>
                </c:pt>
                <c:pt idx="3">
                  <c:v>761</c:v>
                </c:pt>
                <c:pt idx="4">
                  <c:v>716</c:v>
                </c:pt>
                <c:pt idx="5">
                  <c:v>679</c:v>
                </c:pt>
                <c:pt idx="6">
                  <c:v>577</c:v>
                </c:pt>
                <c:pt idx="7">
                  <c:v>532</c:v>
                </c:pt>
                <c:pt idx="8">
                  <c:v>514</c:v>
                </c:pt>
                <c:pt idx="9">
                  <c:v>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'広告費(グラフ用)'!$B$225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'広告費(グラフ用)'!$C$225:$L$225</c:f>
              <c:numCache>
                <c:formatCode>#,##0_);[Red]\(#,##0\)</c:formatCode>
                <c:ptCount val="10"/>
                <c:pt idx="0">
                  <c:v>325.41776605101143</c:v>
                </c:pt>
                <c:pt idx="1">
                  <c:v>370</c:v>
                </c:pt>
                <c:pt idx="2">
                  <c:v>408</c:v>
                </c:pt>
                <c:pt idx="3">
                  <c:v>421</c:v>
                </c:pt>
                <c:pt idx="4">
                  <c:v>437</c:v>
                </c:pt>
                <c:pt idx="5">
                  <c:v>458</c:v>
                </c:pt>
                <c:pt idx="6">
                  <c:v>467</c:v>
                </c:pt>
                <c:pt idx="7">
                  <c:v>411</c:v>
                </c:pt>
                <c:pt idx="8">
                  <c:v>452</c:v>
                </c:pt>
                <c:pt idx="9">
                  <c:v>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'広告費(グラフ用)'!$B$226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'広告費(グラフ用)'!$C$226:$L$226</c:f>
              <c:numCache>
                <c:formatCode>#,##0_);[Red]\(#,##0\)</c:formatCode>
                <c:ptCount val="10"/>
                <c:pt idx="0">
                  <c:v>562.56572029442691</c:v>
                </c:pt>
                <c:pt idx="1">
                  <c:v>535</c:v>
                </c:pt>
                <c:pt idx="2">
                  <c:v>487</c:v>
                </c:pt>
                <c:pt idx="3">
                  <c:v>505</c:v>
                </c:pt>
                <c:pt idx="4">
                  <c:v>497</c:v>
                </c:pt>
                <c:pt idx="5">
                  <c:v>469</c:v>
                </c:pt>
                <c:pt idx="6">
                  <c:v>479</c:v>
                </c:pt>
                <c:pt idx="7">
                  <c:v>445</c:v>
                </c:pt>
                <c:pt idx="8">
                  <c:v>439</c:v>
                </c:pt>
                <c:pt idx="9">
                  <c:v>400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'広告費(グラフ用)'!$B$227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'広告費(グラフ用)'!$C$227:$L$227</c:f>
              <c:numCache>
                <c:formatCode>#,##0_);[Red]\(#,##0\)</c:formatCode>
                <c:ptCount val="10"/>
                <c:pt idx="0">
                  <c:v>497.17514124293785</c:v>
                </c:pt>
                <c:pt idx="1">
                  <c:v>528</c:v>
                </c:pt>
                <c:pt idx="2">
                  <c:v>547</c:v>
                </c:pt>
                <c:pt idx="3">
                  <c:v>507</c:v>
                </c:pt>
                <c:pt idx="4">
                  <c:v>435</c:v>
                </c:pt>
                <c:pt idx="5">
                  <c:v>372</c:v>
                </c:pt>
                <c:pt idx="6">
                  <c:v>241</c:v>
                </c:pt>
                <c:pt idx="7">
                  <c:v>283</c:v>
                </c:pt>
                <c:pt idx="8">
                  <c:v>274</c:v>
                </c:pt>
                <c:pt idx="9">
                  <c:v>265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'広告費(グラフ用)'!$B$228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'広告費(グラフ用)'!$C$228:$L$228</c:f>
              <c:numCache>
                <c:formatCode>#,##0_);[Red]\(#,##0\)</c:formatCode>
                <c:ptCount val="10"/>
                <c:pt idx="0">
                  <c:v>609.03732809430255</c:v>
                </c:pt>
                <c:pt idx="1">
                  <c:v>620</c:v>
                </c:pt>
                <c:pt idx="2">
                  <c:v>548</c:v>
                </c:pt>
                <c:pt idx="3">
                  <c:v>544</c:v>
                </c:pt>
                <c:pt idx="4">
                  <c:v>452</c:v>
                </c:pt>
                <c:pt idx="5">
                  <c:v>350</c:v>
                </c:pt>
                <c:pt idx="6">
                  <c:v>306</c:v>
                </c:pt>
                <c:pt idx="7">
                  <c:v>314</c:v>
                </c:pt>
                <c:pt idx="8">
                  <c:v>274</c:v>
                </c:pt>
                <c:pt idx="9">
                  <c:v>241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'広告費(グラフ用)'!$B$229</c:f>
              <c:strCache>
                <c:ptCount val="1"/>
                <c:pt idx="0">
                  <c:v>10. 家庭用品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'広告費(グラフ用)'!$C$229:$L$229</c:f>
              <c:numCache>
                <c:formatCode>#,##0_);[Red]\(#,##0\)</c:formatCode>
                <c:ptCount val="10"/>
                <c:pt idx="0">
                  <c:v>262.32741617357004</c:v>
                </c:pt>
                <c:pt idx="1">
                  <c:v>266</c:v>
                </c:pt>
                <c:pt idx="2">
                  <c:v>251</c:v>
                </c:pt>
                <c:pt idx="3">
                  <c:v>189</c:v>
                </c:pt>
                <c:pt idx="4">
                  <c:v>180</c:v>
                </c:pt>
                <c:pt idx="5">
                  <c:v>166</c:v>
                </c:pt>
                <c:pt idx="6">
                  <c:v>174</c:v>
                </c:pt>
                <c:pt idx="7">
                  <c:v>183</c:v>
                </c:pt>
                <c:pt idx="8">
                  <c:v>202</c:v>
                </c:pt>
                <c:pt idx="9">
                  <c:v>218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'広告費(グラフ用)'!$B$230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'広告費(グラフ用)'!$C$230:$L$230</c:f>
              <c:numCache>
                <c:formatCode>#,##0_);[Red]\(#,##0\)</c:formatCode>
                <c:ptCount val="10"/>
                <c:pt idx="0">
                  <c:v>194.80519480519482</c:v>
                </c:pt>
                <c:pt idx="1">
                  <c:v>195</c:v>
                </c:pt>
                <c:pt idx="2">
                  <c:v>134</c:v>
                </c:pt>
                <c:pt idx="3">
                  <c:v>159</c:v>
                </c:pt>
                <c:pt idx="4">
                  <c:v>148</c:v>
                </c:pt>
                <c:pt idx="5">
                  <c:v>177</c:v>
                </c:pt>
                <c:pt idx="6">
                  <c:v>176</c:v>
                </c:pt>
                <c:pt idx="7">
                  <c:v>163</c:v>
                </c:pt>
                <c:pt idx="8">
                  <c:v>152</c:v>
                </c:pt>
                <c:pt idx="9">
                  <c:v>148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'広告費(グラフ用)'!$B$231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'広告費(グラフ用)'!$C$231:$L$231</c:f>
              <c:numCache>
                <c:formatCode>#,##0_);[Red]\(#,##0\)</c:formatCode>
                <c:ptCount val="10"/>
                <c:pt idx="0">
                  <c:v>122.76422764227642</c:v>
                </c:pt>
                <c:pt idx="1">
                  <c:v>151</c:v>
                </c:pt>
                <c:pt idx="2">
                  <c:v>96</c:v>
                </c:pt>
                <c:pt idx="3">
                  <c:v>105</c:v>
                </c:pt>
                <c:pt idx="4">
                  <c:v>72</c:v>
                </c:pt>
                <c:pt idx="5">
                  <c:v>73</c:v>
                </c:pt>
                <c:pt idx="6">
                  <c:v>68</c:v>
                </c:pt>
                <c:pt idx="7">
                  <c:v>66</c:v>
                </c:pt>
                <c:pt idx="8">
                  <c:v>65</c:v>
                </c:pt>
                <c:pt idx="9">
                  <c:v>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'広告費(グラフ用)'!$B$232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'広告費(グラフ用)'!$C$232:$L$232</c:f>
              <c:numCache>
                <c:formatCode>#,##0_);[Red]\(#,##0\)</c:formatCode>
                <c:ptCount val="10"/>
                <c:pt idx="0">
                  <c:v>73.426573426573427</c:v>
                </c:pt>
                <c:pt idx="1">
                  <c:v>84</c:v>
                </c:pt>
                <c:pt idx="2">
                  <c:v>84</c:v>
                </c:pt>
                <c:pt idx="3">
                  <c:v>92</c:v>
                </c:pt>
                <c:pt idx="4">
                  <c:v>81</c:v>
                </c:pt>
                <c:pt idx="5">
                  <c:v>46</c:v>
                </c:pt>
                <c:pt idx="6">
                  <c:v>35</c:v>
                </c:pt>
                <c:pt idx="7">
                  <c:v>52</c:v>
                </c:pt>
                <c:pt idx="8">
                  <c:v>55</c:v>
                </c:pt>
                <c:pt idx="9">
                  <c:v>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'広告費(グラフ用)'!$B$233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'広告費(グラフ用)'!$C$222:$L$222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'広告費(グラフ用)'!$C$233:$L$233</c:f>
              <c:numCache>
                <c:formatCode>#,##0_);[Red]\(#,##0\)</c:formatCode>
                <c:ptCount val="10"/>
                <c:pt idx="0">
                  <c:v>34.756703078450847</c:v>
                </c:pt>
                <c:pt idx="1">
                  <c:v>35</c:v>
                </c:pt>
                <c:pt idx="2">
                  <c:v>71</c:v>
                </c:pt>
                <c:pt idx="3">
                  <c:v>79</c:v>
                </c:pt>
                <c:pt idx="4">
                  <c:v>53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42</c:v>
                </c:pt>
                <c:pt idx="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59096"/>
        <c:axId val="292458704"/>
      </c:lineChart>
      <c:catAx>
        <c:axId val="29245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58704"/>
        <c:crosses val="autoZero"/>
        <c:auto val="1"/>
        <c:lblAlgn val="ctr"/>
        <c:lblOffset val="100"/>
        <c:noMultiLvlLbl val="0"/>
      </c:catAx>
      <c:valAx>
        <c:axId val="2924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59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/>
              <a:t>&lt; 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ja-JP" sz="1400" b="0" i="0" u="none" strike="noStrike" baseline="0">
                <a:effectLst/>
              </a:rPr>
              <a:t>マスコミ四媒体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ja-JP" sz="1400" b="0" i="0" u="none" strike="noStrike" baseline="0">
                <a:effectLst/>
              </a:rPr>
              <a:t>業種別広告費 </a:t>
            </a:r>
            <a:r>
              <a:rPr lang="ja-JP"/>
              <a:t> 構成比推移</a:t>
            </a:r>
            <a:r>
              <a:rPr lang="en-US"/>
              <a:t> &gt;</a:t>
            </a:r>
            <a:endParaRPr lang="ja-JP"/>
          </a:p>
        </c:rich>
      </c:tx>
      <c:layout>
        <c:manualLayout>
          <c:xMode val="edge"/>
          <c:yMode val="edge"/>
          <c:x val="0.155718772859442"/>
          <c:y val="8.82875569648632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'広告費(グラフ用)'!$B$28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'広告費(グラフ用)'!$C$28:$L$28</c:f>
              <c:numCache>
                <c:formatCode>0.0%</c:formatCode>
                <c:ptCount val="10"/>
                <c:pt idx="0">
                  <c:v>1.3398203592814371E-2</c:v>
                </c:pt>
                <c:pt idx="1">
                  <c:v>1.5329442565724882E-2</c:v>
                </c:pt>
                <c:pt idx="2">
                  <c:v>1.7952883834281071E-2</c:v>
                </c:pt>
                <c:pt idx="3">
                  <c:v>1.4771935141688135E-2</c:v>
                </c:pt>
                <c:pt idx="4">
                  <c:v>1.1569195955024397E-2</c:v>
                </c:pt>
                <c:pt idx="5">
                  <c:v>1.2357202061335544E-2</c:v>
                </c:pt>
                <c:pt idx="6">
                  <c:v>1.0082913828842167E-2</c:v>
                </c:pt>
                <c:pt idx="7">
                  <c:v>9.4402072240610153E-3</c:v>
                </c:pt>
                <c:pt idx="8">
                  <c:v>8.9487870619946088E-3</c:v>
                </c:pt>
                <c:pt idx="9">
                  <c:v>9.0857467348097673E-3</c:v>
                </c:pt>
              </c:numCache>
            </c:numRef>
          </c:val>
        </c:ser>
        <c:ser>
          <c:idx val="1"/>
          <c:order val="1"/>
          <c:tx>
            <c:strRef>
              <c:f>'広告費(グラフ用)'!$B$29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'広告費(グラフ用)'!$C$29:$L$29</c:f>
              <c:numCache>
                <c:formatCode>0.0%</c:formatCode>
                <c:ptCount val="10"/>
                <c:pt idx="0">
                  <c:v>1.0920124037639008E-2</c:v>
                </c:pt>
                <c:pt idx="1">
                  <c:v>1.1552307188829497E-2</c:v>
                </c:pt>
                <c:pt idx="2">
                  <c:v>1.2507353147146979E-2</c:v>
                </c:pt>
                <c:pt idx="3">
                  <c:v>1.2365509925746325E-2</c:v>
                </c:pt>
                <c:pt idx="4">
                  <c:v>1.086556820592603E-2</c:v>
                </c:pt>
                <c:pt idx="5">
                  <c:v>1.060218386248153E-2</c:v>
                </c:pt>
                <c:pt idx="6">
                  <c:v>9.7349718685223567E-3</c:v>
                </c:pt>
                <c:pt idx="7">
                  <c:v>1.038278889048784E-2</c:v>
                </c:pt>
                <c:pt idx="8">
                  <c:v>1.0185085354896676E-2</c:v>
                </c:pt>
                <c:pt idx="9">
                  <c:v>1.0824815445769449E-2</c:v>
                </c:pt>
              </c:numCache>
            </c:numRef>
          </c:val>
        </c:ser>
        <c:ser>
          <c:idx val="2"/>
          <c:order val="2"/>
          <c:tx>
            <c:strRef>
              <c:f>'広告費(グラフ用)'!$B$30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'広告費(グラフ用)'!$C$30:$L$30</c:f>
              <c:numCache>
                <c:formatCode>0.0%</c:formatCode>
                <c:ptCount val="10"/>
                <c:pt idx="0">
                  <c:v>1.4005025662959796E-2</c:v>
                </c:pt>
                <c:pt idx="1">
                  <c:v>1.1909566924839098E-2</c:v>
                </c:pt>
                <c:pt idx="2">
                  <c:v>1.5162889716798789E-2</c:v>
                </c:pt>
                <c:pt idx="3">
                  <c:v>1.3814214274890135E-2</c:v>
                </c:pt>
                <c:pt idx="4">
                  <c:v>1.6851707800014142E-2</c:v>
                </c:pt>
                <c:pt idx="5">
                  <c:v>1.4710440015856427E-2</c:v>
                </c:pt>
                <c:pt idx="6">
                  <c:v>4.0246520580396801E-2</c:v>
                </c:pt>
                <c:pt idx="7">
                  <c:v>1.1969348107641387E-2</c:v>
                </c:pt>
                <c:pt idx="8">
                  <c:v>1.1317160826594789E-2</c:v>
                </c:pt>
                <c:pt idx="9">
                  <c:v>1.1996024985803521E-2</c:v>
                </c:pt>
              </c:numCache>
            </c:numRef>
          </c:val>
        </c:ser>
        <c:ser>
          <c:idx val="3"/>
          <c:order val="3"/>
          <c:tx>
            <c:strRef>
              <c:f>'広告費(グラフ用)'!$B$31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'広告費(グラフ用)'!$C$31:$L$31</c:f>
              <c:numCache>
                <c:formatCode>0.0%</c:formatCode>
                <c:ptCount val="10"/>
                <c:pt idx="0">
                  <c:v>2.3179533789563729E-2</c:v>
                </c:pt>
                <c:pt idx="1">
                  <c:v>2.4689102214464929E-2</c:v>
                </c:pt>
                <c:pt idx="2">
                  <c:v>2.5642174850836159E-2</c:v>
                </c:pt>
                <c:pt idx="3">
                  <c:v>2.3567207152598878E-2</c:v>
                </c:pt>
                <c:pt idx="4">
                  <c:v>1.9751078424439572E-2</c:v>
                </c:pt>
                <c:pt idx="5">
                  <c:v>1.8688961764387908E-2</c:v>
                </c:pt>
                <c:pt idx="6">
                  <c:v>1.8696328101865563E-2</c:v>
                </c:pt>
                <c:pt idx="7">
                  <c:v>1.4570441790185637E-2</c:v>
                </c:pt>
                <c:pt idx="8">
                  <c:v>1.4231805929919137E-2</c:v>
                </c:pt>
                <c:pt idx="9">
                  <c:v>1.3032367972742759E-2</c:v>
                </c:pt>
              </c:numCache>
            </c:numRef>
          </c:val>
        </c:ser>
        <c:ser>
          <c:idx val="4"/>
          <c:order val="4"/>
          <c:tx>
            <c:strRef>
              <c:f>'広告費(グラフ用)'!$B$32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'広告費(グラフ用)'!$C$32:$L$32</c:f>
              <c:numCache>
                <c:formatCode>0.0%</c:formatCode>
                <c:ptCount val="10"/>
                <c:pt idx="0">
                  <c:v>2.4262189905902481E-2</c:v>
                </c:pt>
                <c:pt idx="1">
                  <c:v>2.5068179338933131E-2</c:v>
                </c:pt>
                <c:pt idx="2">
                  <c:v>2.3818594358385389E-2</c:v>
                </c:pt>
                <c:pt idx="3">
                  <c:v>2.4815881194120322E-2</c:v>
                </c:pt>
                <c:pt idx="4">
                  <c:v>2.4948730641397354E-2</c:v>
                </c:pt>
                <c:pt idx="5">
                  <c:v>2.6440592453782118E-2</c:v>
                </c:pt>
                <c:pt idx="6">
                  <c:v>2.0169529167900505E-2</c:v>
                </c:pt>
                <c:pt idx="7">
                  <c:v>1.9470427399625845E-2</c:v>
                </c:pt>
                <c:pt idx="8">
                  <c:v>1.9884995507637018E-2</c:v>
                </c:pt>
                <c:pt idx="9">
                  <c:v>2.1032084043157297E-2</c:v>
                </c:pt>
              </c:numCache>
            </c:numRef>
          </c:val>
        </c:ser>
        <c:ser>
          <c:idx val="5"/>
          <c:order val="5"/>
          <c:tx>
            <c:strRef>
              <c:f>'広告費(グラフ用)'!$B$33</c:f>
              <c:strCache>
                <c:ptCount val="1"/>
                <c:pt idx="0">
                  <c:v>10. 家庭用品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'広告費(グラフ用)'!$C$33:$L$33</c:f>
              <c:numCache>
                <c:formatCode>0.0%</c:formatCode>
                <c:ptCount val="10"/>
                <c:pt idx="0">
                  <c:v>1.8073674080410607E-2</c:v>
                </c:pt>
                <c:pt idx="1">
                  <c:v>1.7063924948183703E-2</c:v>
                </c:pt>
                <c:pt idx="2">
                  <c:v>1.7882853861452701E-2</c:v>
                </c:pt>
                <c:pt idx="3">
                  <c:v>1.8502803455068949E-2</c:v>
                </c:pt>
                <c:pt idx="4">
                  <c:v>2.0857789406689767E-2</c:v>
                </c:pt>
                <c:pt idx="5">
                  <c:v>2.3445889941979891E-2</c:v>
                </c:pt>
                <c:pt idx="6">
                  <c:v>2.376739709801599E-2</c:v>
                </c:pt>
                <c:pt idx="7">
                  <c:v>2.3370269103468125E-2</c:v>
                </c:pt>
                <c:pt idx="8">
                  <c:v>2.4639712488769092E-2</c:v>
                </c:pt>
                <c:pt idx="9">
                  <c:v>2.5702725724020443E-2</c:v>
                </c:pt>
              </c:numCache>
            </c:numRef>
          </c:val>
        </c:ser>
        <c:ser>
          <c:idx val="6"/>
          <c:order val="6"/>
          <c:tx>
            <c:strRef>
              <c:f>'広告費(グラフ用)'!$B$34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'広告費(グラフ用)'!$C$34:$L$34</c:f>
              <c:numCache>
                <c:formatCode>0.0%</c:formatCode>
                <c:ptCount val="10"/>
                <c:pt idx="0">
                  <c:v>3.6551005132591956E-2</c:v>
                </c:pt>
                <c:pt idx="1">
                  <c:v>3.5125995418348425E-2</c:v>
                </c:pt>
                <c:pt idx="2">
                  <c:v>3.3407098238045885E-2</c:v>
                </c:pt>
                <c:pt idx="3">
                  <c:v>3.0356114562812547E-2</c:v>
                </c:pt>
                <c:pt idx="4">
                  <c:v>3.0217099215048442E-2</c:v>
                </c:pt>
                <c:pt idx="5">
                  <c:v>2.94677285667952E-2</c:v>
                </c:pt>
                <c:pt idx="6">
                  <c:v>2.8053745928338761E-2</c:v>
                </c:pt>
                <c:pt idx="7">
                  <c:v>2.8144337314721542E-2</c:v>
                </c:pt>
                <c:pt idx="8">
                  <c:v>2.8999101527403415E-2</c:v>
                </c:pt>
                <c:pt idx="9">
                  <c:v>2.7388557637705847E-2</c:v>
                </c:pt>
              </c:numCache>
            </c:numRef>
          </c:val>
        </c:ser>
        <c:ser>
          <c:idx val="7"/>
          <c:order val="7"/>
          <c:tx>
            <c:strRef>
              <c:f>'広告費(グラフ用)'!$B$35</c:f>
              <c:strCache>
                <c:ptCount val="1"/>
                <c:pt idx="0">
                  <c:v>13. 出版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'広告費(グラフ用)'!$C$35:$L$35</c:f>
              <c:numCache>
                <c:formatCode>0.0%</c:formatCode>
                <c:ptCount val="10"/>
                <c:pt idx="0">
                  <c:v>3.9627887082976904E-2</c:v>
                </c:pt>
                <c:pt idx="1">
                  <c:v>3.9034035125995417E-2</c:v>
                </c:pt>
                <c:pt idx="2">
                  <c:v>3.8410039496904677E-2</c:v>
                </c:pt>
                <c:pt idx="3">
                  <c:v>3.4593120169722685E-2</c:v>
                </c:pt>
                <c:pt idx="4">
                  <c:v>3.341701435542041E-2</c:v>
                </c:pt>
                <c:pt idx="5">
                  <c:v>3.3395798046776462E-2</c:v>
                </c:pt>
                <c:pt idx="6">
                  <c:v>3.3124814924489189E-2</c:v>
                </c:pt>
                <c:pt idx="7">
                  <c:v>3.3155849762555763E-2</c:v>
                </c:pt>
                <c:pt idx="8">
                  <c:v>3.2301886792452827E-2</c:v>
                </c:pt>
                <c:pt idx="9">
                  <c:v>3.1122231686541737E-2</c:v>
                </c:pt>
              </c:numCache>
            </c:numRef>
          </c:val>
        </c:ser>
        <c:ser>
          <c:idx val="8"/>
          <c:order val="8"/>
          <c:tx>
            <c:strRef>
              <c:f>'広告費(グラフ用)'!$B$36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'広告費(グラフ用)'!$C$36:$L$36</c:f>
              <c:numCache>
                <c:formatCode>0.0%</c:formatCode>
                <c:ptCount val="10"/>
                <c:pt idx="0">
                  <c:v>4.3504063301967495E-2</c:v>
                </c:pt>
                <c:pt idx="1">
                  <c:v>4.5061088687684082E-2</c:v>
                </c:pt>
                <c:pt idx="2">
                  <c:v>4.3964816941651025E-2</c:v>
                </c:pt>
                <c:pt idx="3">
                  <c:v>5.1295650856190332E-2</c:v>
                </c:pt>
                <c:pt idx="4">
                  <c:v>5.0208613252245245E-2</c:v>
                </c:pt>
                <c:pt idx="5">
                  <c:v>4.4376373923384629E-2</c:v>
                </c:pt>
                <c:pt idx="6">
                  <c:v>4.0942404501036422E-2</c:v>
                </c:pt>
                <c:pt idx="7">
                  <c:v>3.9045186357749319E-2</c:v>
                </c:pt>
                <c:pt idx="8">
                  <c:v>3.6754716981132078E-2</c:v>
                </c:pt>
                <c:pt idx="9">
                  <c:v>3.3411413969335606E-2</c:v>
                </c:pt>
              </c:numCache>
            </c:numRef>
          </c:val>
        </c:ser>
        <c:ser>
          <c:idx val="9"/>
          <c:order val="9"/>
          <c:tx>
            <c:strRef>
              <c:f>'広告費(グラフ用)'!$B$37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'広告費(グラフ用)'!$C$37:$L$37</c:f>
              <c:numCache>
                <c:formatCode>0.0%</c:formatCode>
                <c:ptCount val="10"/>
                <c:pt idx="0">
                  <c:v>2.9603293413173654E-2</c:v>
                </c:pt>
                <c:pt idx="1">
                  <c:v>3.3598778226246316E-2</c:v>
                </c:pt>
                <c:pt idx="2">
                  <c:v>3.5818930502254966E-2</c:v>
                </c:pt>
                <c:pt idx="3">
                  <c:v>3.5102288225488713E-2</c:v>
                </c:pt>
                <c:pt idx="4">
                  <c:v>3.2925535676401954E-2</c:v>
                </c:pt>
                <c:pt idx="5">
                  <c:v>3.6502216296082739E-2</c:v>
                </c:pt>
                <c:pt idx="6">
                  <c:v>4.004293751850755E-2</c:v>
                </c:pt>
                <c:pt idx="7">
                  <c:v>4.1894517196718953E-2</c:v>
                </c:pt>
                <c:pt idx="8">
                  <c:v>4.2163522012578614E-2</c:v>
                </c:pt>
                <c:pt idx="9">
                  <c:v>4.0396081771720611E-2</c:v>
                </c:pt>
              </c:numCache>
            </c:numRef>
          </c:val>
        </c:ser>
        <c:ser>
          <c:idx val="10"/>
          <c:order val="10"/>
          <c:tx>
            <c:strRef>
              <c:f>'広告費(グラフ用)'!$B$38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'広告費(グラフ用)'!$C$38:$L$38</c:f>
              <c:numCache>
                <c:formatCode>0.0%</c:formatCode>
                <c:ptCount val="10"/>
                <c:pt idx="0">
                  <c:v>4.4388900769888794E-2</c:v>
                </c:pt>
                <c:pt idx="1">
                  <c:v>4.5489254936184137E-2</c:v>
                </c:pt>
                <c:pt idx="2">
                  <c:v>4.8471945992884957E-2</c:v>
                </c:pt>
                <c:pt idx="3">
                  <c:v>4.4712835278072433E-2</c:v>
                </c:pt>
                <c:pt idx="4">
                  <c:v>3.9841595361007003E-2</c:v>
                </c:pt>
                <c:pt idx="5">
                  <c:v>3.7096832318281737E-2</c:v>
                </c:pt>
                <c:pt idx="6">
                  <c:v>3.8662274207876816E-2</c:v>
                </c:pt>
                <c:pt idx="7">
                  <c:v>3.9102748596920422E-2</c:v>
                </c:pt>
                <c:pt idx="8">
                  <c:v>4.1340521114106021E-2</c:v>
                </c:pt>
                <c:pt idx="9">
                  <c:v>4.1893810335036911E-2</c:v>
                </c:pt>
              </c:numCache>
            </c:numRef>
          </c:val>
        </c:ser>
        <c:ser>
          <c:idx val="11"/>
          <c:order val="11"/>
          <c:tx>
            <c:strRef>
              <c:f>'広告費(グラフ用)'!$B$39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'広告費(グラフ用)'!$C$39:$L$39</c:f>
              <c:numCache>
                <c:formatCode>0.0%</c:formatCode>
                <c:ptCount val="10"/>
                <c:pt idx="0">
                  <c:v>3.9397989734816084E-2</c:v>
                </c:pt>
                <c:pt idx="1">
                  <c:v>4.0490345805607071E-2</c:v>
                </c:pt>
                <c:pt idx="2">
                  <c:v>4.2544609092691671E-2</c:v>
                </c:pt>
                <c:pt idx="3">
                  <c:v>4.3718745264434006E-2</c:v>
                </c:pt>
                <c:pt idx="4">
                  <c:v>4.7687575136128986E-2</c:v>
                </c:pt>
                <c:pt idx="5">
                  <c:v>4.9972971998990957E-2</c:v>
                </c:pt>
                <c:pt idx="6">
                  <c:v>4.5735860230974236E-2</c:v>
                </c:pt>
                <c:pt idx="7">
                  <c:v>4.6395164771909629E-2</c:v>
                </c:pt>
                <c:pt idx="8">
                  <c:v>5.1137466307277626E-2</c:v>
                </c:pt>
                <c:pt idx="9">
                  <c:v>5.1476433844406588E-2</c:v>
                </c:pt>
              </c:numCache>
            </c:numRef>
          </c:val>
        </c:ser>
        <c:ser>
          <c:idx val="12"/>
          <c:order val="12"/>
          <c:tx>
            <c:strRef>
              <c:f>'広告費(グラフ用)'!$B$40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'広告費(グラフ用)'!$C$40:$L$40</c:f>
              <c:numCache>
                <c:formatCode>0.0%</c:formatCode>
                <c:ptCount val="10"/>
                <c:pt idx="0">
                  <c:v>4.9323674080410607E-2</c:v>
                </c:pt>
                <c:pt idx="1">
                  <c:v>4.8519144758372421E-2</c:v>
                </c:pt>
                <c:pt idx="2">
                  <c:v>5.1228325723409622E-2</c:v>
                </c:pt>
                <c:pt idx="3">
                  <c:v>5.566601000151538E-2</c:v>
                </c:pt>
                <c:pt idx="4">
                  <c:v>5.7750512693586026E-2</c:v>
                </c:pt>
                <c:pt idx="5">
                  <c:v>5.2603697430538041E-2</c:v>
                </c:pt>
                <c:pt idx="6">
                  <c:v>5.3131477642878296E-2</c:v>
                </c:pt>
                <c:pt idx="7">
                  <c:v>5.3414160310836088E-2</c:v>
                </c:pt>
                <c:pt idx="8">
                  <c:v>5.2991913746630731E-2</c:v>
                </c:pt>
                <c:pt idx="9">
                  <c:v>5.32084043157297E-2</c:v>
                </c:pt>
              </c:numCache>
            </c:numRef>
          </c:val>
        </c:ser>
        <c:ser>
          <c:idx val="13"/>
          <c:order val="13"/>
          <c:tx>
            <c:strRef>
              <c:f>'広告費(グラフ用)'!$B$41</c:f>
              <c:strCache>
                <c:ptCount val="1"/>
                <c:pt idx="0">
                  <c:v>16. 金融・保険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'広告費(グラフ用)'!$C$41:$L$41</c:f>
              <c:numCache>
                <c:formatCode>0.0%</c:formatCode>
                <c:ptCount val="10"/>
                <c:pt idx="0">
                  <c:v>8.7489307100085539E-2</c:v>
                </c:pt>
                <c:pt idx="1">
                  <c:v>8.3118795680157079E-2</c:v>
                </c:pt>
                <c:pt idx="2">
                  <c:v>6.8965517241379309E-2</c:v>
                </c:pt>
                <c:pt idx="3">
                  <c:v>6.4543112592817087E-2</c:v>
                </c:pt>
                <c:pt idx="4">
                  <c:v>5.3546425288169157E-2</c:v>
                </c:pt>
                <c:pt idx="5">
                  <c:v>5.5436231936285996E-2</c:v>
                </c:pt>
                <c:pt idx="6">
                  <c:v>5.2269025762511107E-2</c:v>
                </c:pt>
                <c:pt idx="7">
                  <c:v>5.2162181608864586E-2</c:v>
                </c:pt>
                <c:pt idx="8">
                  <c:v>6.0240790655884995E-2</c:v>
                </c:pt>
                <c:pt idx="9">
                  <c:v>5.833688245315162E-2</c:v>
                </c:pt>
              </c:numCache>
            </c:numRef>
          </c:val>
        </c:ser>
        <c:ser>
          <c:idx val="14"/>
          <c:order val="14"/>
          <c:tx>
            <c:strRef>
              <c:f>'広告費(グラフ用)'!$B$42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'広告費(グラフ用)'!$C$42:$L$42</c:f>
              <c:numCache>
                <c:formatCode>0.0%</c:formatCode>
                <c:ptCount val="10"/>
                <c:pt idx="0">
                  <c:v>6.6354790419161674E-2</c:v>
                </c:pt>
                <c:pt idx="1">
                  <c:v>6.40967601178139E-2</c:v>
                </c:pt>
                <c:pt idx="2">
                  <c:v>6.0760805624807415E-2</c:v>
                </c:pt>
                <c:pt idx="3">
                  <c:v>5.8275496287316257E-2</c:v>
                </c:pt>
                <c:pt idx="4">
                  <c:v>4.7577964783254365E-2</c:v>
                </c:pt>
                <c:pt idx="5">
                  <c:v>4.7435943637608564E-2</c:v>
                </c:pt>
                <c:pt idx="6">
                  <c:v>4.8049304116079362E-2</c:v>
                </c:pt>
                <c:pt idx="7">
                  <c:v>5.9263922866599511E-2</c:v>
                </c:pt>
                <c:pt idx="8">
                  <c:v>6.0053908355795146E-2</c:v>
                </c:pt>
                <c:pt idx="9">
                  <c:v>6.131814310051107E-2</c:v>
                </c:pt>
              </c:numCache>
            </c:numRef>
          </c:val>
        </c:ser>
        <c:ser>
          <c:idx val="15"/>
          <c:order val="15"/>
          <c:tx>
            <c:strRef>
              <c:f>'広告費(グラフ用)'!$B$43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'広告費(グラフ用)'!$C$43:$L$43</c:f>
              <c:numCache>
                <c:formatCode>0.0%</c:formatCode>
                <c:ptCount val="10"/>
                <c:pt idx="0">
                  <c:v>6.788120188195039E-2</c:v>
                </c:pt>
                <c:pt idx="1">
                  <c:v>6.4050398167339373E-2</c:v>
                </c:pt>
                <c:pt idx="2">
                  <c:v>6.2601193310736991E-2</c:v>
                </c:pt>
                <c:pt idx="3">
                  <c:v>6.3839975753902101E-2</c:v>
                </c:pt>
                <c:pt idx="4">
                  <c:v>6.7672017537656462E-2</c:v>
                </c:pt>
                <c:pt idx="5">
                  <c:v>6.5681646185448125E-2</c:v>
                </c:pt>
                <c:pt idx="6">
                  <c:v>6.9196031981048262E-2</c:v>
                </c:pt>
                <c:pt idx="7">
                  <c:v>7.3021298028493303E-2</c:v>
                </c:pt>
                <c:pt idx="8">
                  <c:v>6.9265049415992819E-2</c:v>
                </c:pt>
                <c:pt idx="9">
                  <c:v>6.8760647359454849E-2</c:v>
                </c:pt>
              </c:numCache>
            </c:numRef>
          </c:val>
        </c:ser>
        <c:ser>
          <c:idx val="16"/>
          <c:order val="16"/>
          <c:tx>
            <c:strRef>
              <c:f>'広告費(グラフ用)'!$B$44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'広告費(グラフ用)'!$C$44:$L$44</c:f>
              <c:numCache>
                <c:formatCode>0.0%</c:formatCode>
                <c:ptCount val="10"/>
                <c:pt idx="0">
                  <c:v>7.5449101796407181E-2</c:v>
                </c:pt>
                <c:pt idx="1">
                  <c:v>7.5409076033598782E-2</c:v>
                </c:pt>
                <c:pt idx="2">
                  <c:v>7.3878820135017786E-2</c:v>
                </c:pt>
                <c:pt idx="3">
                  <c:v>7.4814365813001965E-2</c:v>
                </c:pt>
                <c:pt idx="4">
                  <c:v>8.0266600664733748E-2</c:v>
                </c:pt>
                <c:pt idx="5">
                  <c:v>7.851093733107499E-2</c:v>
                </c:pt>
                <c:pt idx="6">
                  <c:v>7.2627331951436183E-2</c:v>
                </c:pt>
                <c:pt idx="7">
                  <c:v>7.5503669592747152E-2</c:v>
                </c:pt>
                <c:pt idx="8">
                  <c:v>7.4350404312668469E-2</c:v>
                </c:pt>
                <c:pt idx="9">
                  <c:v>7.4872231686541738E-2</c:v>
                </c:pt>
              </c:numCache>
            </c:numRef>
          </c:val>
        </c:ser>
        <c:ser>
          <c:idx val="17"/>
          <c:order val="17"/>
          <c:tx>
            <c:strRef>
              <c:f>'広告費(グラフ用)'!$B$45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'広告費(グラフ用)'!$C$45:$L$45</c:f>
              <c:numCache>
                <c:formatCode>0.0%</c:formatCode>
                <c:ptCount val="10"/>
                <c:pt idx="0">
                  <c:v>7.7036997433704027E-2</c:v>
                </c:pt>
                <c:pt idx="1">
                  <c:v>7.8553507145194726E-2</c:v>
                </c:pt>
                <c:pt idx="2">
                  <c:v>8.1167539706994599E-2</c:v>
                </c:pt>
                <c:pt idx="3">
                  <c:v>8.1660857705712991E-2</c:v>
                </c:pt>
                <c:pt idx="4">
                  <c:v>8.2568418075100777E-2</c:v>
                </c:pt>
                <c:pt idx="5">
                  <c:v>7.6103643374536026E-2</c:v>
                </c:pt>
                <c:pt idx="6">
                  <c:v>7.2279389991116369E-2</c:v>
                </c:pt>
                <c:pt idx="7">
                  <c:v>7.5992948625701537E-2</c:v>
                </c:pt>
                <c:pt idx="8">
                  <c:v>7.5385444743935312E-2</c:v>
                </c:pt>
                <c:pt idx="9">
                  <c:v>7.51419647927314E-2</c:v>
                </c:pt>
              </c:numCache>
            </c:numRef>
          </c:val>
        </c:ser>
        <c:ser>
          <c:idx val="18"/>
          <c:order val="18"/>
          <c:tx>
            <c:strRef>
              <c:f>'広告費(グラフ用)'!$B$46</c:f>
              <c:strCache>
                <c:ptCount val="1"/>
                <c:pt idx="0">
                  <c:v>14. 情報・通信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'広告費(グラフ用)'!$C$46:$L$46</c:f>
              <c:numCache>
                <c:formatCode>0.0%</c:formatCode>
                <c:ptCount val="10"/>
                <c:pt idx="0">
                  <c:v>7.1572925577416596E-2</c:v>
                </c:pt>
                <c:pt idx="1">
                  <c:v>7.3232791534853278E-2</c:v>
                </c:pt>
                <c:pt idx="2">
                  <c:v>7.4721981007871363E-2</c:v>
                </c:pt>
                <c:pt idx="3">
                  <c:v>7.3177754205182605E-2</c:v>
                </c:pt>
                <c:pt idx="4">
                  <c:v>7.191146312141998E-2</c:v>
                </c:pt>
                <c:pt idx="5">
                  <c:v>7.9610076038776179E-2</c:v>
                </c:pt>
                <c:pt idx="6">
                  <c:v>8.2173526798933971E-2</c:v>
                </c:pt>
                <c:pt idx="7">
                  <c:v>8.8232119729457478E-2</c:v>
                </c:pt>
                <c:pt idx="8">
                  <c:v>8.7446540880503146E-2</c:v>
                </c:pt>
                <c:pt idx="9">
                  <c:v>9.2600085178875635E-2</c:v>
                </c:pt>
              </c:numCache>
            </c:numRef>
          </c:val>
        </c:ser>
        <c:ser>
          <c:idx val="19"/>
          <c:order val="19"/>
          <c:tx>
            <c:strRef>
              <c:f>'広告費(グラフ用)'!$B$47</c:f>
              <c:strCache>
                <c:ptCount val="1"/>
                <c:pt idx="0">
                  <c:v>2. 食品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'広告費(グラフ用)'!$C$47:$L$47</c:f>
              <c:numCache>
                <c:formatCode>0.0%</c:formatCode>
                <c:ptCount val="10"/>
                <c:pt idx="0">
                  <c:v>8.0830303678357571E-2</c:v>
                </c:pt>
                <c:pt idx="1">
                  <c:v>8.152339914912185E-2</c:v>
                </c:pt>
                <c:pt idx="2">
                  <c:v>8.3848287066864619E-2</c:v>
                </c:pt>
                <c:pt idx="3">
                  <c:v>9.1362327625397782E-2</c:v>
                </c:pt>
                <c:pt idx="4">
                  <c:v>0.10200834453008981</c:v>
                </c:pt>
                <c:pt idx="5">
                  <c:v>0.10380193880860572</c:v>
                </c:pt>
                <c:pt idx="6">
                  <c:v>9.8530500444181227E-2</c:v>
                </c:pt>
                <c:pt idx="7">
                  <c:v>0.10191754209238739</c:v>
                </c:pt>
                <c:pt idx="8">
                  <c:v>9.7786163522012581E-2</c:v>
                </c:pt>
                <c:pt idx="9">
                  <c:v>9.3519307211811467E-2</c:v>
                </c:pt>
              </c:numCache>
            </c:numRef>
          </c:val>
        </c:ser>
        <c:ser>
          <c:idx val="20"/>
          <c:order val="20"/>
          <c:tx>
            <c:strRef>
              <c:f>'広告費(グラフ用)'!$B$48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'広告費(グラフ用)'!$C$27:$L$27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'広告費(グラフ用)'!$C$48:$L$48</c:f>
              <c:numCache>
                <c:formatCode>0.0%</c:formatCode>
                <c:ptCount val="10"/>
                <c:pt idx="0">
                  <c:v>8.7149807527801534E-2</c:v>
                </c:pt>
                <c:pt idx="1">
                  <c:v>8.7084106032507907E-2</c:v>
                </c:pt>
                <c:pt idx="2">
                  <c:v>8.7243340149584028E-2</c:v>
                </c:pt>
                <c:pt idx="3">
                  <c:v>8.9043794514320346E-2</c:v>
                </c:pt>
                <c:pt idx="4">
                  <c:v>9.7556749876246379E-2</c:v>
                </c:pt>
                <c:pt idx="5">
                  <c:v>0.10375869400699124</c:v>
                </c:pt>
                <c:pt idx="6">
                  <c:v>0.10248371335504886</c:v>
                </c:pt>
                <c:pt idx="7">
                  <c:v>0.10355087062886746</c:v>
                </c:pt>
                <c:pt idx="8">
                  <c:v>0.10057502246181492</c:v>
                </c:pt>
                <c:pt idx="9">
                  <c:v>0.10488003975014197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2471248"/>
        <c:axId val="292470464"/>
      </c:barChart>
      <c:catAx>
        <c:axId val="2924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70464"/>
        <c:crosses val="autoZero"/>
        <c:auto val="1"/>
        <c:lblAlgn val="ctr"/>
        <c:lblOffset val="100"/>
        <c:noMultiLvlLbl val="0"/>
      </c:catAx>
      <c:valAx>
        <c:axId val="29247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712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2902184862204"/>
          <c:y val="8.6365141843782495E-2"/>
          <c:w val="0.23047097815137782"/>
          <c:h val="0.867670661016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マスコミ四媒体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上位</a:t>
            </a: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業種</a:t>
            </a:r>
            <a:r>
              <a:rPr lang="ja-JP" altLang="en-US" sz="1400" b="0" i="0" u="none" strike="noStrike" baseline="0">
                <a:effectLst/>
              </a:rPr>
              <a:t>以外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676192474841514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'広告費(グラフ用)'!$B$15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'広告費(グラフ用)'!$C$15:$L$15</c:f>
              <c:numCache>
                <c:formatCode>#,##0_);[Red]\(#,##0\)</c:formatCode>
                <c:ptCount val="10"/>
                <c:pt idx="0">
                  <c:v>16605</c:v>
                </c:pt>
                <c:pt idx="1">
                  <c:v>16680</c:v>
                </c:pt>
                <c:pt idx="2">
                  <c:v>17304</c:v>
                </c:pt>
                <c:pt idx="3">
                  <c:v>14753</c:v>
                </c:pt>
                <c:pt idx="4">
                  <c:v>11268</c:v>
                </c:pt>
                <c:pt idx="5">
                  <c:v>10294</c:v>
                </c:pt>
                <c:pt idx="6">
                  <c:v>10445</c:v>
                </c:pt>
                <c:pt idx="7">
                  <c:v>10869</c:v>
                </c:pt>
                <c:pt idx="8">
                  <c:v>11503</c:v>
                </c:pt>
                <c:pt idx="9">
                  <c:v>11804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'広告費(グラフ用)'!$B$16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'広告費(グラフ用)'!$C$16:$L$16</c:f>
              <c:numCache>
                <c:formatCode>#,##0_);[Red]\(#,##0\)</c:formatCode>
                <c:ptCount val="10"/>
                <c:pt idx="0">
                  <c:v>11074</c:v>
                </c:pt>
                <c:pt idx="1">
                  <c:v>12320</c:v>
                </c:pt>
                <c:pt idx="2">
                  <c:v>12787</c:v>
                </c:pt>
                <c:pt idx="3">
                  <c:v>11582</c:v>
                </c:pt>
                <c:pt idx="4">
                  <c:v>9312</c:v>
                </c:pt>
                <c:pt idx="5">
                  <c:v>10129</c:v>
                </c:pt>
                <c:pt idx="6">
                  <c:v>10818</c:v>
                </c:pt>
                <c:pt idx="7">
                  <c:v>11645</c:v>
                </c:pt>
                <c:pt idx="8">
                  <c:v>11732</c:v>
                </c:pt>
                <c:pt idx="9">
                  <c:v>11382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'広告費(グラフ用)'!$B$17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'広告費(グラフ用)'!$C$17:$L$17</c:f>
              <c:numCache>
                <c:formatCode>#,##0_);[Red]\(#,##0\)</c:formatCode>
                <c:ptCount val="10"/>
                <c:pt idx="0">
                  <c:v>16274</c:v>
                </c:pt>
                <c:pt idx="1">
                  <c:v>16523</c:v>
                </c:pt>
                <c:pt idx="2">
                  <c:v>15695</c:v>
                </c:pt>
                <c:pt idx="3">
                  <c:v>16925</c:v>
                </c:pt>
                <c:pt idx="4">
                  <c:v>14200</c:v>
                </c:pt>
                <c:pt idx="5">
                  <c:v>12314</c:v>
                </c:pt>
                <c:pt idx="6">
                  <c:v>11061</c:v>
                </c:pt>
                <c:pt idx="7">
                  <c:v>10853</c:v>
                </c:pt>
                <c:pt idx="8">
                  <c:v>10227</c:v>
                </c:pt>
                <c:pt idx="9">
                  <c:v>9414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'広告費(グラフ用)'!$B$18</c:f>
              <c:strCache>
                <c:ptCount val="1"/>
                <c:pt idx="0">
                  <c:v>13. 出版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'広告費(グラフ用)'!$C$18:$L$18</c:f>
              <c:numCache>
                <c:formatCode>#,##0_);[Red]\(#,##0\)</c:formatCode>
                <c:ptCount val="10"/>
                <c:pt idx="0">
                  <c:v>14824</c:v>
                </c:pt>
                <c:pt idx="1">
                  <c:v>14313</c:v>
                </c:pt>
                <c:pt idx="2">
                  <c:v>13712</c:v>
                </c:pt>
                <c:pt idx="3">
                  <c:v>11414</c:v>
                </c:pt>
                <c:pt idx="4">
                  <c:v>9451</c:v>
                </c:pt>
                <c:pt idx="5">
                  <c:v>9267</c:v>
                </c:pt>
                <c:pt idx="6">
                  <c:v>8949</c:v>
                </c:pt>
                <c:pt idx="7">
                  <c:v>9216</c:v>
                </c:pt>
                <c:pt idx="8">
                  <c:v>8988</c:v>
                </c:pt>
                <c:pt idx="9">
                  <c:v>8769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'広告費(グラフ用)'!$B$19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'広告費(グラフ用)'!$C$19:$L$19</c:f>
              <c:numCache>
                <c:formatCode>#,##0_);[Red]\(#,##0\)</c:formatCode>
                <c:ptCount val="10"/>
                <c:pt idx="0">
                  <c:v>13673</c:v>
                </c:pt>
                <c:pt idx="1">
                  <c:v>12880</c:v>
                </c:pt>
                <c:pt idx="2">
                  <c:v>11926</c:v>
                </c:pt>
                <c:pt idx="3">
                  <c:v>10016</c:v>
                </c:pt>
                <c:pt idx="4">
                  <c:v>8546</c:v>
                </c:pt>
                <c:pt idx="5">
                  <c:v>8177</c:v>
                </c:pt>
                <c:pt idx="6">
                  <c:v>7579</c:v>
                </c:pt>
                <c:pt idx="7">
                  <c:v>7823</c:v>
                </c:pt>
                <c:pt idx="8">
                  <c:v>8069</c:v>
                </c:pt>
                <c:pt idx="9">
                  <c:v>7717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'広告費(グラフ用)'!$B$20</c:f>
              <c:strCache>
                <c:ptCount val="1"/>
                <c:pt idx="0">
                  <c:v>10. 家庭用品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'広告費(グラフ用)'!$C$20:$L$20</c:f>
              <c:numCache>
                <c:formatCode>#,##0_);[Red]\(#,##0\)</c:formatCode>
                <c:ptCount val="10"/>
                <c:pt idx="0">
                  <c:v>6761</c:v>
                </c:pt>
                <c:pt idx="1">
                  <c:v>6257</c:v>
                </c:pt>
                <c:pt idx="2">
                  <c:v>6384</c:v>
                </c:pt>
                <c:pt idx="3">
                  <c:v>6105</c:v>
                </c:pt>
                <c:pt idx="4">
                  <c:v>5899</c:v>
                </c:pt>
                <c:pt idx="5">
                  <c:v>6506</c:v>
                </c:pt>
                <c:pt idx="6">
                  <c:v>6421</c:v>
                </c:pt>
                <c:pt idx="7">
                  <c:v>6496</c:v>
                </c:pt>
                <c:pt idx="8">
                  <c:v>6856</c:v>
                </c:pt>
                <c:pt idx="9">
                  <c:v>7242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'広告費(グラフ用)'!$B$21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'広告費(グラフ用)'!$C$21:$L$21</c:f>
              <c:numCache>
                <c:formatCode>#,##0_);[Red]\(#,##0\)</c:formatCode>
                <c:ptCount val="10"/>
                <c:pt idx="0">
                  <c:v>9076</c:v>
                </c:pt>
                <c:pt idx="1">
                  <c:v>9192</c:v>
                </c:pt>
                <c:pt idx="2">
                  <c:v>8503</c:v>
                </c:pt>
                <c:pt idx="3">
                  <c:v>8188</c:v>
                </c:pt>
                <c:pt idx="4">
                  <c:v>7056</c:v>
                </c:pt>
                <c:pt idx="5">
                  <c:v>7337</c:v>
                </c:pt>
                <c:pt idx="6">
                  <c:v>5449</c:v>
                </c:pt>
                <c:pt idx="7">
                  <c:v>5412</c:v>
                </c:pt>
                <c:pt idx="8">
                  <c:v>5533</c:v>
                </c:pt>
                <c:pt idx="9">
                  <c:v>5926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'広告費(グラフ用)'!$B$22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'広告費(グラフ用)'!$C$22:$L$22</c:f>
              <c:numCache>
                <c:formatCode>#,##0_);[Red]\(#,##0\)</c:formatCode>
                <c:ptCount val="10"/>
                <c:pt idx="0">
                  <c:v>8671</c:v>
                </c:pt>
                <c:pt idx="1">
                  <c:v>9053</c:v>
                </c:pt>
                <c:pt idx="2">
                  <c:v>9154</c:v>
                </c:pt>
                <c:pt idx="3">
                  <c:v>7776</c:v>
                </c:pt>
                <c:pt idx="4">
                  <c:v>5586</c:v>
                </c:pt>
                <c:pt idx="5">
                  <c:v>5186</c:v>
                </c:pt>
                <c:pt idx="6">
                  <c:v>5051</c:v>
                </c:pt>
                <c:pt idx="7">
                  <c:v>4050</c:v>
                </c:pt>
                <c:pt idx="8">
                  <c:v>3960</c:v>
                </c:pt>
                <c:pt idx="9">
                  <c:v>3672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'広告費(グラフ用)'!$B$23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'広告費(グラフ用)'!$C$23:$L$23</c:f>
              <c:numCache>
                <c:formatCode>#,##0_);[Red]\(#,##0\)</c:formatCode>
                <c:ptCount val="10"/>
                <c:pt idx="0">
                  <c:v>5239</c:v>
                </c:pt>
                <c:pt idx="1">
                  <c:v>4367</c:v>
                </c:pt>
                <c:pt idx="2">
                  <c:v>5413</c:v>
                </c:pt>
                <c:pt idx="3">
                  <c:v>4558</c:v>
                </c:pt>
                <c:pt idx="4">
                  <c:v>4766</c:v>
                </c:pt>
                <c:pt idx="5">
                  <c:v>4082</c:v>
                </c:pt>
                <c:pt idx="6">
                  <c:v>10873</c:v>
                </c:pt>
                <c:pt idx="7">
                  <c:v>3327</c:v>
                </c:pt>
                <c:pt idx="8">
                  <c:v>3149</c:v>
                </c:pt>
                <c:pt idx="9">
                  <c:v>3380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'広告費(グラフ用)'!$B$24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'広告費(グラフ用)'!$C$24:$L$24</c:f>
              <c:numCache>
                <c:formatCode>#,##0_);[Red]\(#,##0\)</c:formatCode>
                <c:ptCount val="10"/>
                <c:pt idx="0">
                  <c:v>4085</c:v>
                </c:pt>
                <c:pt idx="1">
                  <c:v>4236</c:v>
                </c:pt>
                <c:pt idx="2">
                  <c:v>4465</c:v>
                </c:pt>
                <c:pt idx="3">
                  <c:v>4080</c:v>
                </c:pt>
                <c:pt idx="4">
                  <c:v>3073</c:v>
                </c:pt>
                <c:pt idx="5">
                  <c:v>2942</c:v>
                </c:pt>
                <c:pt idx="6">
                  <c:v>2630</c:v>
                </c:pt>
                <c:pt idx="7">
                  <c:v>2886</c:v>
                </c:pt>
                <c:pt idx="8">
                  <c:v>2834</c:v>
                </c:pt>
                <c:pt idx="9">
                  <c:v>3050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'広告費(グラフ用)'!$B$25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'広告費(グラフ用)'!$C$14:$L$14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'広告費(グラフ用)'!$C$25:$L$25</c:f>
              <c:numCache>
                <c:formatCode>#,##0_);[Red]\(#,##0\)</c:formatCode>
                <c:ptCount val="10"/>
                <c:pt idx="0">
                  <c:v>5012</c:v>
                </c:pt>
                <c:pt idx="1">
                  <c:v>5621</c:v>
                </c:pt>
                <c:pt idx="2">
                  <c:v>6409</c:v>
                </c:pt>
                <c:pt idx="3">
                  <c:v>4874</c:v>
                </c:pt>
                <c:pt idx="4">
                  <c:v>3272</c:v>
                </c:pt>
                <c:pt idx="5">
                  <c:v>3429</c:v>
                </c:pt>
                <c:pt idx="6">
                  <c:v>2724</c:v>
                </c:pt>
                <c:pt idx="7">
                  <c:v>2624</c:v>
                </c:pt>
                <c:pt idx="8">
                  <c:v>2490</c:v>
                </c:pt>
                <c:pt idx="9">
                  <c:v>2560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98752"/>
        <c:axId val="293999144"/>
      </c:lineChart>
      <c:catAx>
        <c:axId val="2939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3999144"/>
        <c:crosses val="autoZero"/>
        <c:auto val="1"/>
        <c:lblAlgn val="ctr"/>
        <c:lblOffset val="100"/>
        <c:noMultiLvlLbl val="0"/>
      </c:catAx>
      <c:valAx>
        <c:axId val="29399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3998752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/>
              <a:t>&lt; 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ja-JP" sz="1400" b="0" i="0" u="none" strike="noStrike" baseline="0">
                <a:effectLst/>
              </a:rPr>
              <a:t>テレビ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地上波</a:t>
            </a:r>
            <a:r>
              <a:rPr lang="en-US" altLang="ja-JP" sz="1400" b="0" i="0" u="none" strike="noStrike" baseline="0">
                <a:effectLst/>
              </a:rPr>
              <a:t>)】</a:t>
            </a:r>
            <a:r>
              <a:rPr lang="ja-JP" altLang="ja-JP" sz="1400" b="0" i="0" u="none" strike="noStrike" baseline="0">
                <a:effectLst/>
              </a:rPr>
              <a:t>業種別広告費 </a:t>
            </a:r>
            <a:r>
              <a:rPr lang="ja-JP"/>
              <a:t> 構成比推移</a:t>
            </a:r>
            <a:r>
              <a:rPr lang="en-US"/>
              <a:t> &gt;</a:t>
            </a:r>
            <a:endParaRPr lang="ja-JP"/>
          </a:p>
        </c:rich>
      </c:tx>
      <c:layout>
        <c:manualLayout>
          <c:xMode val="edge"/>
          <c:yMode val="edge"/>
          <c:x val="0.155718772859442"/>
          <c:y val="8.82875569648632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'広告費(グラフ用)'!$B$80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'広告費(グラフ用)'!$C$80:$L$80</c:f>
              <c:numCache>
                <c:formatCode>0.0%</c:formatCode>
                <c:ptCount val="10"/>
                <c:pt idx="0">
                  <c:v>4.3604458029103781E-3</c:v>
                </c:pt>
                <c:pt idx="1">
                  <c:v>6.0066464957095386E-3</c:v>
                </c:pt>
                <c:pt idx="2">
                  <c:v>6.2509383914718985E-3</c:v>
                </c:pt>
                <c:pt idx="3">
                  <c:v>6.112507856693903E-3</c:v>
                </c:pt>
                <c:pt idx="4">
                  <c:v>5.0586381935935586E-3</c:v>
                </c:pt>
                <c:pt idx="5">
                  <c:v>5.6636452860689334E-3</c:v>
                </c:pt>
                <c:pt idx="6">
                  <c:v>7.449092069385624E-3</c:v>
                </c:pt>
                <c:pt idx="7">
                  <c:v>2.1737906177845359E-3</c:v>
                </c:pt>
                <c:pt idx="8">
                  <c:v>2.6014626249092837E-3</c:v>
                </c:pt>
                <c:pt idx="9">
                  <c:v>2.2564997002234698E-3</c:v>
                </c:pt>
              </c:numCache>
            </c:numRef>
          </c:val>
        </c:ser>
        <c:ser>
          <c:idx val="1"/>
          <c:order val="1"/>
          <c:tx>
            <c:strRef>
              <c:f>'広告費(グラフ用)'!$B$81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'広告費(グラフ用)'!$C$81:$L$81</c:f>
              <c:numCache>
                <c:formatCode>0.0%</c:formatCode>
                <c:ptCount val="10"/>
                <c:pt idx="0">
                  <c:v>6.2637078886314274E-3</c:v>
                </c:pt>
                <c:pt idx="1">
                  <c:v>4.55830563960121E-3</c:v>
                </c:pt>
                <c:pt idx="2">
                  <c:v>9.0636104299084124E-3</c:v>
                </c:pt>
                <c:pt idx="3">
                  <c:v>6.390111041273832E-3</c:v>
                </c:pt>
                <c:pt idx="4">
                  <c:v>8.3318746718011559E-3</c:v>
                </c:pt>
                <c:pt idx="5">
                  <c:v>7.060793256740373E-3</c:v>
                </c:pt>
                <c:pt idx="6">
                  <c:v>4.7543075941289085E-2</c:v>
                </c:pt>
                <c:pt idx="7">
                  <c:v>4.4095286365940191E-3</c:v>
                </c:pt>
                <c:pt idx="8">
                  <c:v>4.1534081393401444E-3</c:v>
                </c:pt>
                <c:pt idx="9">
                  <c:v>4.8018749659344854E-3</c:v>
                </c:pt>
              </c:numCache>
            </c:numRef>
          </c:val>
        </c:ser>
        <c:ser>
          <c:idx val="2"/>
          <c:order val="2"/>
          <c:tx>
            <c:strRef>
              <c:f>'広告費(グラフ用)'!$B$82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'広告費(グラフ用)'!$C$82:$L$82</c:f>
              <c:numCache>
                <c:formatCode>0.0%</c:formatCode>
                <c:ptCount val="10"/>
                <c:pt idx="0">
                  <c:v>1.0147909329894352E-2</c:v>
                </c:pt>
                <c:pt idx="1">
                  <c:v>1.0014384207132583E-2</c:v>
                </c:pt>
                <c:pt idx="2">
                  <c:v>1.1415845052800161E-2</c:v>
                </c:pt>
                <c:pt idx="3">
                  <c:v>1.0433689503456946E-2</c:v>
                </c:pt>
                <c:pt idx="4">
                  <c:v>9.6096621739891475E-3</c:v>
                </c:pt>
                <c:pt idx="5">
                  <c:v>9.595288955603026E-3</c:v>
                </c:pt>
                <c:pt idx="6">
                  <c:v>7.4722979636827752E-3</c:v>
                </c:pt>
                <c:pt idx="7">
                  <c:v>7.8278988567888723E-3</c:v>
                </c:pt>
                <c:pt idx="8">
                  <c:v>7.0563278066208901E-3</c:v>
                </c:pt>
                <c:pt idx="9">
                  <c:v>6.9112116422303371E-3</c:v>
                </c:pt>
              </c:numCache>
            </c:numRef>
          </c:val>
        </c:ser>
        <c:ser>
          <c:idx val="3"/>
          <c:order val="3"/>
          <c:tx>
            <c:strRef>
              <c:f>'広告費(グラフ用)'!$B$83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'広告費(グラフ用)'!$C$83:$L$83</c:f>
              <c:numCache>
                <c:formatCode>0.0%</c:formatCode>
                <c:ptCount val="10"/>
                <c:pt idx="0">
                  <c:v>1.4374139660878443E-2</c:v>
                </c:pt>
                <c:pt idx="1">
                  <c:v>1.7633053915976391E-2</c:v>
                </c:pt>
                <c:pt idx="2">
                  <c:v>2.1650568039637656E-2</c:v>
                </c:pt>
                <c:pt idx="3">
                  <c:v>1.6059082338152106E-2</c:v>
                </c:pt>
                <c:pt idx="4">
                  <c:v>1.1307544197444425E-2</c:v>
                </c:pt>
                <c:pt idx="5">
                  <c:v>1.2707118526643957E-2</c:v>
                </c:pt>
                <c:pt idx="6">
                  <c:v>1.0245402332192377E-2</c:v>
                </c:pt>
                <c:pt idx="7">
                  <c:v>8.8697415103902687E-3</c:v>
                </c:pt>
                <c:pt idx="8">
                  <c:v>8.16167029531625E-3</c:v>
                </c:pt>
                <c:pt idx="9">
                  <c:v>7.8813975036790759E-3</c:v>
                </c:pt>
              </c:numCache>
            </c:numRef>
          </c:val>
        </c:ser>
        <c:ser>
          <c:idx val="4"/>
          <c:order val="4"/>
          <c:tx>
            <c:strRef>
              <c:f>'広告費(グラフ用)'!$B$84</c:f>
              <c:strCache>
                <c:ptCount val="1"/>
                <c:pt idx="0">
                  <c:v>13. 出版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'広告費(グラフ用)'!$C$84:$L$84</c:f>
              <c:numCache>
                <c:formatCode>0.0%</c:formatCode>
                <c:ptCount val="10"/>
                <c:pt idx="0">
                  <c:v>1.5638669041414973E-2</c:v>
                </c:pt>
                <c:pt idx="1">
                  <c:v>1.5480382917514012E-2</c:v>
                </c:pt>
                <c:pt idx="2">
                  <c:v>1.5219458485561284E-2</c:v>
                </c:pt>
                <c:pt idx="3">
                  <c:v>1.1612193588937775E-2</c:v>
                </c:pt>
                <c:pt idx="4">
                  <c:v>1.0980804014236536E-2</c:v>
                </c:pt>
                <c:pt idx="5">
                  <c:v>1.2776398591305351E-2</c:v>
                </c:pt>
                <c:pt idx="6">
                  <c:v>1.3209955328653478E-2</c:v>
                </c:pt>
                <c:pt idx="7">
                  <c:v>1.4704060370558089E-2</c:v>
                </c:pt>
                <c:pt idx="8">
                  <c:v>1.3269692402166024E-2</c:v>
                </c:pt>
                <c:pt idx="9">
                  <c:v>1.2999400446939554E-2</c:v>
                </c:pt>
              </c:numCache>
            </c:numRef>
          </c:val>
        </c:ser>
        <c:ser>
          <c:idx val="5"/>
          <c:order val="5"/>
          <c:tx>
            <c:strRef>
              <c:f>'広告費(グラフ用)'!$B$85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'広告費(グラフ用)'!$C$85:$L$85</c:f>
              <c:numCache>
                <c:formatCode>0.0%</c:formatCode>
                <c:ptCount val="10"/>
                <c:pt idx="0">
                  <c:v>1.2832047395722671E-2</c:v>
                </c:pt>
                <c:pt idx="1">
                  <c:v>1.2221615991270274E-2</c:v>
                </c:pt>
                <c:pt idx="2">
                  <c:v>1.2972323707522146E-2</c:v>
                </c:pt>
                <c:pt idx="3">
                  <c:v>1.2156924366226693E-2</c:v>
                </c:pt>
                <c:pt idx="4">
                  <c:v>1.1996032440632475E-2</c:v>
                </c:pt>
                <c:pt idx="5">
                  <c:v>1.4040759771375786E-2</c:v>
                </c:pt>
                <c:pt idx="6">
                  <c:v>1.687648662760341E-2</c:v>
                </c:pt>
                <c:pt idx="7">
                  <c:v>1.9265641718758799E-2</c:v>
                </c:pt>
                <c:pt idx="8">
                  <c:v>1.9382571316920671E-2</c:v>
                </c:pt>
                <c:pt idx="9">
                  <c:v>1.8128304354935412E-2</c:v>
                </c:pt>
              </c:numCache>
            </c:numRef>
          </c:val>
        </c:ser>
        <c:ser>
          <c:idx val="6"/>
          <c:order val="6"/>
          <c:tx>
            <c:strRef>
              <c:f>'広告費(グラフ用)'!$B$86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'広告費(グラフ用)'!$C$86:$L$86</c:f>
              <c:numCache>
                <c:formatCode>0.0%</c:formatCode>
                <c:ptCount val="10"/>
                <c:pt idx="0">
                  <c:v>2.0238908522284854E-2</c:v>
                </c:pt>
                <c:pt idx="1">
                  <c:v>1.9235156986260601E-2</c:v>
                </c:pt>
                <c:pt idx="2">
                  <c:v>1.8767829437966069E-2</c:v>
                </c:pt>
                <c:pt idx="3">
                  <c:v>1.7818981772470145E-2</c:v>
                </c:pt>
                <c:pt idx="4">
                  <c:v>1.8209930567711068E-2</c:v>
                </c:pt>
                <c:pt idx="5">
                  <c:v>1.9721725073610068E-2</c:v>
                </c:pt>
                <c:pt idx="6">
                  <c:v>1.8953414167198469E-2</c:v>
                </c:pt>
                <c:pt idx="7">
                  <c:v>1.9513431322858592E-2</c:v>
                </c:pt>
                <c:pt idx="8">
                  <c:v>2.1464857924412439E-2</c:v>
                </c:pt>
                <c:pt idx="9">
                  <c:v>2.1284133645827655E-2</c:v>
                </c:pt>
              </c:numCache>
            </c:numRef>
          </c:val>
        </c:ser>
        <c:ser>
          <c:idx val="7"/>
          <c:order val="7"/>
          <c:tx>
            <c:strRef>
              <c:f>'広告費(グラフ用)'!$B$87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'広告費(グラフ用)'!$C$87:$L$87</c:f>
              <c:numCache>
                <c:formatCode>0.0%</c:formatCode>
                <c:ptCount val="10"/>
                <c:pt idx="0">
                  <c:v>3.0194170358012813E-2</c:v>
                </c:pt>
                <c:pt idx="1">
                  <c:v>3.1813898120132932E-2</c:v>
                </c:pt>
                <c:pt idx="2">
                  <c:v>3.0468945498223311E-2</c:v>
                </c:pt>
                <c:pt idx="3">
                  <c:v>3.0201131363922062E-2</c:v>
                </c:pt>
                <c:pt idx="4">
                  <c:v>3.0701907929284088E-2</c:v>
                </c:pt>
                <c:pt idx="5">
                  <c:v>3.1533976098377693E-2</c:v>
                </c:pt>
                <c:pt idx="6">
                  <c:v>2.185995242791669E-2</c:v>
                </c:pt>
                <c:pt idx="7">
                  <c:v>2.2053274764881454E-2</c:v>
                </c:pt>
                <c:pt idx="8">
                  <c:v>2.2821414615084017E-2</c:v>
                </c:pt>
                <c:pt idx="9">
                  <c:v>2.4788793808252031E-2</c:v>
                </c:pt>
              </c:numCache>
            </c:numRef>
          </c:val>
        </c:ser>
        <c:ser>
          <c:idx val="8"/>
          <c:order val="8"/>
          <c:tx>
            <c:strRef>
              <c:f>'広告費(グラフ用)'!$B$88</c:f>
              <c:strCache>
                <c:ptCount val="1"/>
                <c:pt idx="0">
                  <c:v>10. 家庭用品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'広告費(グラフ用)'!$C$88:$L$88</c:f>
              <c:numCache>
                <c:formatCode>0.0%</c:formatCode>
                <c:ptCount val="10"/>
                <c:pt idx="0">
                  <c:v>2.5041644998313406E-2</c:v>
                </c:pt>
                <c:pt idx="1">
                  <c:v>2.2126878627052229E-2</c:v>
                </c:pt>
                <c:pt idx="2">
                  <c:v>2.3046894549822332E-2</c:v>
                </c:pt>
                <c:pt idx="3">
                  <c:v>2.3575319505552063E-2</c:v>
                </c:pt>
                <c:pt idx="4">
                  <c:v>2.5742458719878639E-2</c:v>
                </c:pt>
                <c:pt idx="5">
                  <c:v>2.8347093123953584E-2</c:v>
                </c:pt>
                <c:pt idx="6">
                  <c:v>2.763241863433312E-2</c:v>
                </c:pt>
                <c:pt idx="7">
                  <c:v>2.6429013910007321E-2</c:v>
                </c:pt>
                <c:pt idx="8">
                  <c:v>2.7555406687880309E-2</c:v>
                </c:pt>
                <c:pt idx="9">
                  <c:v>2.8680438218782363E-2</c:v>
                </c:pt>
              </c:numCache>
            </c:numRef>
          </c:val>
        </c:ser>
        <c:ser>
          <c:idx val="9"/>
          <c:order val="9"/>
          <c:tx>
            <c:strRef>
              <c:f>'広告費(グラフ用)'!$B$89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'広告費(グラフ用)'!$C$89:$L$89</c:f>
              <c:numCache>
                <c:formatCode>0.0%</c:formatCode>
                <c:ptCount val="10"/>
                <c:pt idx="0">
                  <c:v>4.9566527613183545E-2</c:v>
                </c:pt>
                <c:pt idx="1">
                  <c:v>5.1272258320519813E-2</c:v>
                </c:pt>
                <c:pt idx="2">
                  <c:v>5.0698163255092341E-2</c:v>
                </c:pt>
                <c:pt idx="3">
                  <c:v>6.3104965430546819E-2</c:v>
                </c:pt>
                <c:pt idx="4">
                  <c:v>5.846315420969718E-2</c:v>
                </c:pt>
                <c:pt idx="5">
                  <c:v>5.0984354252063969E-2</c:v>
                </c:pt>
                <c:pt idx="6">
                  <c:v>4.6440795962174396E-2</c:v>
                </c:pt>
                <c:pt idx="7">
                  <c:v>4.3779917778904096E-2</c:v>
                </c:pt>
                <c:pt idx="8">
                  <c:v>4.1081895829844249E-2</c:v>
                </c:pt>
                <c:pt idx="9">
                  <c:v>3.6605439581402957E-2</c:v>
                </c:pt>
              </c:numCache>
            </c:numRef>
          </c:val>
        </c:ser>
        <c:ser>
          <c:idx val="10"/>
          <c:order val="10"/>
          <c:tx>
            <c:strRef>
              <c:f>'広告費(グラフ用)'!$B$90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'広告費(グラフ用)'!$C$90:$L$90</c:f>
              <c:numCache>
                <c:formatCode>0.0%</c:formatCode>
                <c:ptCount val="10"/>
                <c:pt idx="0">
                  <c:v>4.0108084051823187E-2</c:v>
                </c:pt>
                <c:pt idx="1">
                  <c:v>4.4248797182679434E-2</c:v>
                </c:pt>
                <c:pt idx="2">
                  <c:v>4.909163705520244E-2</c:v>
                </c:pt>
                <c:pt idx="3">
                  <c:v>4.3997485857950977E-2</c:v>
                </c:pt>
                <c:pt idx="4">
                  <c:v>3.8788727463679326E-2</c:v>
                </c:pt>
                <c:pt idx="5">
                  <c:v>3.4732405750245367E-2</c:v>
                </c:pt>
                <c:pt idx="6">
                  <c:v>3.6665312989499335E-2</c:v>
                </c:pt>
                <c:pt idx="7">
                  <c:v>3.7737230388015991E-2</c:v>
                </c:pt>
                <c:pt idx="8">
                  <c:v>4.0573884888070115E-2</c:v>
                </c:pt>
                <c:pt idx="9">
                  <c:v>4.1314656347086719E-2</c:v>
                </c:pt>
              </c:numCache>
            </c:numRef>
          </c:val>
        </c:ser>
        <c:ser>
          <c:idx val="11"/>
          <c:order val="11"/>
          <c:tx>
            <c:strRef>
              <c:f>'広告費(グラフ用)'!$B$91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'広告費(グラフ用)'!$C$91:$L$91</c:f>
              <c:numCache>
                <c:formatCode>0.0%</c:formatCode>
                <c:ptCount val="10"/>
                <c:pt idx="0">
                  <c:v>4.133607527690214E-2</c:v>
                </c:pt>
                <c:pt idx="1">
                  <c:v>4.4724964039482167E-2</c:v>
                </c:pt>
                <c:pt idx="2">
                  <c:v>4.5928632200590562E-2</c:v>
                </c:pt>
                <c:pt idx="3">
                  <c:v>4.8732453383616176E-2</c:v>
                </c:pt>
                <c:pt idx="4">
                  <c:v>4.7890775424470504E-2</c:v>
                </c:pt>
                <c:pt idx="5">
                  <c:v>4.4269961318630563E-2</c:v>
                </c:pt>
                <c:pt idx="6">
                  <c:v>4.276846318965017E-2</c:v>
                </c:pt>
                <c:pt idx="7">
                  <c:v>4.724897223630118E-2</c:v>
                </c:pt>
                <c:pt idx="8">
                  <c:v>4.6658851113716295E-2</c:v>
                </c:pt>
                <c:pt idx="9">
                  <c:v>4.7315637433912899E-2</c:v>
                </c:pt>
              </c:numCache>
            </c:numRef>
          </c:val>
        </c:ser>
        <c:ser>
          <c:idx val="12"/>
          <c:order val="12"/>
          <c:tx>
            <c:strRef>
              <c:f>'広告費(グラフ用)'!$B$92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'広告費(グラフ用)'!$C$92:$L$92</c:f>
              <c:numCache>
                <c:formatCode>0.0%</c:formatCode>
                <c:ptCount val="10"/>
                <c:pt idx="0">
                  <c:v>5.2184105894434382E-2</c:v>
                </c:pt>
                <c:pt idx="1">
                  <c:v>5.1708744605922327E-2</c:v>
                </c:pt>
                <c:pt idx="2">
                  <c:v>5.0327811420849806E-2</c:v>
                </c:pt>
                <c:pt idx="3">
                  <c:v>5.0256652000838051E-2</c:v>
                </c:pt>
                <c:pt idx="4">
                  <c:v>5.6310169788202344E-2</c:v>
                </c:pt>
                <c:pt idx="5">
                  <c:v>5.4067317129495987E-2</c:v>
                </c:pt>
                <c:pt idx="6">
                  <c:v>5.7382375123281315E-2</c:v>
                </c:pt>
                <c:pt idx="7">
                  <c:v>6.1170242721180379E-2</c:v>
                </c:pt>
                <c:pt idx="8">
                  <c:v>5.5886786132976048E-2</c:v>
                </c:pt>
                <c:pt idx="9">
                  <c:v>5.5475009538344146E-2</c:v>
                </c:pt>
              </c:numCache>
            </c:numRef>
          </c:val>
        </c:ser>
        <c:ser>
          <c:idx val="13"/>
          <c:order val="13"/>
          <c:tx>
            <c:strRef>
              <c:f>'広告費(グラフ用)'!$B$93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'広告費(グラフ用)'!$C$93:$L$93</c:f>
              <c:numCache>
                <c:formatCode>0.0%</c:formatCode>
                <c:ptCount val="10"/>
                <c:pt idx="0">
                  <c:v>3.5288768550423989E-2</c:v>
                </c:pt>
                <c:pt idx="1">
                  <c:v>3.6431724616834485E-2</c:v>
                </c:pt>
                <c:pt idx="2">
                  <c:v>3.877683799609629E-2</c:v>
                </c:pt>
                <c:pt idx="3">
                  <c:v>4.8727215587680707E-2</c:v>
                </c:pt>
                <c:pt idx="4">
                  <c:v>5.3497870354163021E-2</c:v>
                </c:pt>
                <c:pt idx="5">
                  <c:v>5.5377865019340687E-2</c:v>
                </c:pt>
                <c:pt idx="6">
                  <c:v>4.9376341590764053E-2</c:v>
                </c:pt>
                <c:pt idx="7">
                  <c:v>5.1067184772202512E-2</c:v>
                </c:pt>
                <c:pt idx="8">
                  <c:v>5.6774409646625355E-2</c:v>
                </c:pt>
                <c:pt idx="9">
                  <c:v>5.5649424974110212E-2</c:v>
                </c:pt>
              </c:numCache>
            </c:numRef>
          </c:val>
        </c:ser>
        <c:ser>
          <c:idx val="14"/>
          <c:order val="14"/>
          <c:tx>
            <c:strRef>
              <c:f>'広告費(グラフ用)'!$B$94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'広告費(グラフ用)'!$C$94:$L$94</c:f>
              <c:numCache>
                <c:formatCode>0.0%</c:formatCode>
                <c:ptCount val="10"/>
                <c:pt idx="0">
                  <c:v>6.3402744364080971E-2</c:v>
                </c:pt>
                <c:pt idx="1">
                  <c:v>6.3017707454987346E-2</c:v>
                </c:pt>
                <c:pt idx="2">
                  <c:v>6.6993643961763674E-2</c:v>
                </c:pt>
                <c:pt idx="3">
                  <c:v>7.2250157133878071E-2</c:v>
                </c:pt>
                <c:pt idx="4">
                  <c:v>7.2407958457319566E-2</c:v>
                </c:pt>
                <c:pt idx="5">
                  <c:v>6.3362392471566303E-2</c:v>
                </c:pt>
                <c:pt idx="6">
                  <c:v>6.3183848697569184E-2</c:v>
                </c:pt>
                <c:pt idx="7">
                  <c:v>6.3479191304837534E-2</c:v>
                </c:pt>
                <c:pt idx="8">
                  <c:v>6.2691899737620724E-2</c:v>
                </c:pt>
                <c:pt idx="9">
                  <c:v>6.2113697062190006E-2</c:v>
                </c:pt>
              </c:numCache>
            </c:numRef>
          </c:val>
        </c:ser>
        <c:ser>
          <c:idx val="15"/>
          <c:order val="15"/>
          <c:tx>
            <c:strRef>
              <c:f>'広告費(グラフ用)'!$B$95</c:f>
              <c:strCache>
                <c:ptCount val="1"/>
                <c:pt idx="0">
                  <c:v>16. 金融・保険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'広告費(グラフ用)'!$C$95:$L$95</c:f>
              <c:numCache>
                <c:formatCode>0.0%</c:formatCode>
                <c:ptCount val="10"/>
                <c:pt idx="0">
                  <c:v>9.180293862175215E-2</c:v>
                </c:pt>
                <c:pt idx="1">
                  <c:v>8.5670353653092599E-2</c:v>
                </c:pt>
                <c:pt idx="2">
                  <c:v>6.6748410990440918E-2</c:v>
                </c:pt>
                <c:pt idx="3">
                  <c:v>7.078357427194637E-2</c:v>
                </c:pt>
                <c:pt idx="4">
                  <c:v>5.9875138572845557E-2</c:v>
                </c:pt>
                <c:pt idx="5">
                  <c:v>6.2386698227585011E-2</c:v>
                </c:pt>
                <c:pt idx="6">
                  <c:v>5.8658699309624647E-2</c:v>
                </c:pt>
                <c:pt idx="7">
                  <c:v>6.1142084811623587E-2</c:v>
                </c:pt>
                <c:pt idx="8">
                  <c:v>7.198124267291911E-2</c:v>
                </c:pt>
                <c:pt idx="9">
                  <c:v>6.9951490706927563E-2</c:v>
                </c:pt>
              </c:numCache>
            </c:numRef>
          </c:val>
        </c:ser>
        <c:ser>
          <c:idx val="16"/>
          <c:order val="16"/>
          <c:tx>
            <c:strRef>
              <c:f>'広告費(グラフ用)'!$B$96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'広告費(グラフ用)'!$C$96:$L$96</c:f>
              <c:numCache>
                <c:formatCode>0.0%</c:formatCode>
                <c:ptCount val="10"/>
                <c:pt idx="0">
                  <c:v>7.1744859588771151E-2</c:v>
                </c:pt>
                <c:pt idx="1">
                  <c:v>7.1236545806259613E-2</c:v>
                </c:pt>
                <c:pt idx="2">
                  <c:v>6.8049647164806562E-2</c:v>
                </c:pt>
                <c:pt idx="3">
                  <c:v>6.6708569034150428E-2</c:v>
                </c:pt>
                <c:pt idx="4">
                  <c:v>5.4075500320905537E-2</c:v>
                </c:pt>
                <c:pt idx="5">
                  <c:v>5.6318919230991284E-2</c:v>
                </c:pt>
                <c:pt idx="6">
                  <c:v>5.7840691535650052E-2</c:v>
                </c:pt>
                <c:pt idx="7">
                  <c:v>7.4961986822098328E-2</c:v>
                </c:pt>
                <c:pt idx="8">
                  <c:v>7.4057946742589184E-2</c:v>
                </c:pt>
                <c:pt idx="9">
                  <c:v>7.499318689704039E-2</c:v>
                </c:pt>
              </c:numCache>
            </c:numRef>
          </c:val>
        </c:ser>
        <c:ser>
          <c:idx val="17"/>
          <c:order val="17"/>
          <c:tx>
            <c:strRef>
              <c:f>'広告費(グラフ用)'!$B$97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'広告費(グラフ用)'!$C$97:$L$97</c:f>
              <c:numCache>
                <c:formatCode>0.0%</c:formatCode>
                <c:ptCount val="10"/>
                <c:pt idx="0">
                  <c:v>0.1043359089411538</c:v>
                </c:pt>
                <c:pt idx="1">
                  <c:v>0.1039134963543475</c:v>
                </c:pt>
                <c:pt idx="2">
                  <c:v>0.10228717281417346</c:v>
                </c:pt>
                <c:pt idx="3">
                  <c:v>0.10200083804734968</c:v>
                </c:pt>
                <c:pt idx="4">
                  <c:v>0.10637143357255383</c:v>
                </c:pt>
                <c:pt idx="5">
                  <c:v>9.9936493274060387E-2</c:v>
                </c:pt>
                <c:pt idx="6">
                  <c:v>9.1738701630214081E-2</c:v>
                </c:pt>
                <c:pt idx="7">
                  <c:v>9.4188207467477608E-2</c:v>
                </c:pt>
                <c:pt idx="8">
                  <c:v>9.3200468933177016E-2</c:v>
                </c:pt>
                <c:pt idx="9">
                  <c:v>9.2892570992532841E-2</c:v>
                </c:pt>
              </c:numCache>
            </c:numRef>
          </c:val>
        </c:ser>
        <c:ser>
          <c:idx val="18"/>
          <c:order val="18"/>
          <c:tx>
            <c:strRef>
              <c:f>'広告費(グラフ用)'!$B$98</c:f>
              <c:strCache>
                <c:ptCount val="1"/>
                <c:pt idx="0">
                  <c:v>2. 食品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'広告費(グラフ用)'!$C$98:$L$98</c:f>
              <c:numCache>
                <c:formatCode>0.0%</c:formatCode>
                <c:ptCount val="10"/>
                <c:pt idx="0">
                  <c:v>0.10189748265504484</c:v>
                </c:pt>
                <c:pt idx="1">
                  <c:v>0.10117553692773176</c:v>
                </c:pt>
                <c:pt idx="2">
                  <c:v>0.10228717281417346</c:v>
                </c:pt>
                <c:pt idx="3">
                  <c:v>0.10938613031636288</c:v>
                </c:pt>
                <c:pt idx="4">
                  <c:v>0.12342026956065115</c:v>
                </c:pt>
                <c:pt idx="5">
                  <c:v>0.12141331331909243</c:v>
                </c:pt>
                <c:pt idx="6">
                  <c:v>0.10919533561524628</c:v>
                </c:pt>
                <c:pt idx="7">
                  <c:v>0.11292448048656868</c:v>
                </c:pt>
                <c:pt idx="8">
                  <c:v>0.1075866688996818</c:v>
                </c:pt>
                <c:pt idx="9">
                  <c:v>9.8779091949637549E-2</c:v>
                </c:pt>
              </c:numCache>
            </c:numRef>
          </c:val>
        </c:ser>
        <c:ser>
          <c:idx val="19"/>
          <c:order val="19"/>
          <c:tx>
            <c:strRef>
              <c:f>'広告費(グラフ用)'!$B$99</c:f>
              <c:strCache>
                <c:ptCount val="1"/>
                <c:pt idx="0">
                  <c:v>14. 情報・通信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'広告費(グラフ用)'!$C$99:$L$99</c:f>
              <c:numCache>
                <c:formatCode>0.0%</c:formatCode>
                <c:ptCount val="10"/>
                <c:pt idx="0">
                  <c:v>7.5762608533389147E-2</c:v>
                </c:pt>
                <c:pt idx="1">
                  <c:v>7.7679678587371653E-2</c:v>
                </c:pt>
                <c:pt idx="2">
                  <c:v>8.1107051699114155E-2</c:v>
                </c:pt>
                <c:pt idx="3">
                  <c:v>7.9614498219149385E-2</c:v>
                </c:pt>
                <c:pt idx="4">
                  <c:v>7.9199486551140674E-2</c:v>
                </c:pt>
                <c:pt idx="5">
                  <c:v>9.1513192078979275E-2</c:v>
                </c:pt>
                <c:pt idx="6">
                  <c:v>9.2840981609328771E-2</c:v>
                </c:pt>
                <c:pt idx="7">
                  <c:v>0.10378442304443318</c:v>
                </c:pt>
                <c:pt idx="8">
                  <c:v>0.10573884888070116</c:v>
                </c:pt>
                <c:pt idx="9">
                  <c:v>0.11371886411947457</c:v>
                </c:pt>
              </c:numCache>
            </c:numRef>
          </c:val>
        </c:ser>
        <c:ser>
          <c:idx val="20"/>
          <c:order val="20"/>
          <c:tx>
            <c:strRef>
              <c:f>'広告費(グラフ用)'!$B$100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'広告費(グラフ用)'!$C$79:$L$79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'広告費(グラフ用)'!$C$100:$L$100</c:f>
              <c:numCache>
                <c:formatCode>0.0%</c:formatCode>
                <c:ptCount val="10"/>
                <c:pt idx="0">
                  <c:v>0.13375590314444222</c:v>
                </c:pt>
                <c:pt idx="1">
                  <c:v>0.12982986955012152</c:v>
                </c:pt>
                <c:pt idx="2">
                  <c:v>0.12884740503478304</c:v>
                </c:pt>
                <c:pt idx="3">
                  <c:v>0.11007751937984496</c:v>
                </c:pt>
                <c:pt idx="4">
                  <c:v>0.11776066281580022</c:v>
                </c:pt>
                <c:pt idx="5">
                  <c:v>0.12419028924426996</c:v>
                </c:pt>
                <c:pt idx="6">
                  <c:v>0.1226663572547427</c:v>
                </c:pt>
                <c:pt idx="7">
                  <c:v>0.12326969645773497</c:v>
                </c:pt>
                <c:pt idx="8">
                  <c:v>0.11730028470942891</c:v>
                </c:pt>
                <c:pt idx="9">
                  <c:v>0.12345887611053578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4000320"/>
        <c:axId val="294000712"/>
      </c:barChart>
      <c:catAx>
        <c:axId val="2940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0712"/>
        <c:crosses val="autoZero"/>
        <c:auto val="1"/>
        <c:lblAlgn val="ctr"/>
        <c:lblOffset val="100"/>
        <c:noMultiLvlLbl val="0"/>
      </c:catAx>
      <c:valAx>
        <c:axId val="29400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03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2902184862204"/>
          <c:y val="8.6365141843782495E-2"/>
          <c:w val="0.23047097815137782"/>
          <c:h val="0.867670661016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テレビ</a:t>
            </a:r>
            <a:r>
              <a:rPr lang="en-US" altLang="ja-JP"/>
              <a:t>(</a:t>
            </a:r>
            <a:r>
              <a:rPr lang="ja-JP" altLang="en-US"/>
              <a:t>地上波</a:t>
            </a:r>
            <a:r>
              <a:rPr lang="en-US" altLang="ja-JP"/>
              <a:t>)】</a:t>
            </a:r>
            <a:r>
              <a:rPr lang="ja-JP" altLang="en-US"/>
              <a:t>業種別広告費 推移</a:t>
            </a:r>
            <a:r>
              <a:rPr lang="en-US" altLang="ja-JP"/>
              <a:t>(</a:t>
            </a:r>
            <a:r>
              <a:rPr lang="ja-JP" altLang="en-US"/>
              <a:t>上位</a:t>
            </a:r>
            <a:r>
              <a:rPr lang="en-US" altLang="ja-JP"/>
              <a:t>10</a:t>
            </a:r>
            <a:r>
              <a:rPr lang="ja-JP" altLang="en-US"/>
              <a:t>業種</a:t>
            </a:r>
            <a:r>
              <a:rPr lang="en-US" altLang="ja-JP"/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822712604457605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10"/>
          <c:order val="0"/>
          <c:tx>
            <c:strRef>
              <c:f>'広告費(グラフ用)'!$B$55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'広告費(グラフ用)'!$C$55:$L$55</c:f>
              <c:numCache>
                <c:formatCode>#,##0_);[Red]\(#,##0\)</c:formatCode>
                <c:ptCount val="10"/>
                <c:pt idx="0">
                  <c:v>27294.05630865485</c:v>
                </c:pt>
                <c:pt idx="1">
                  <c:v>26175</c:v>
                </c:pt>
                <c:pt idx="2">
                  <c:v>25745</c:v>
                </c:pt>
                <c:pt idx="3">
                  <c:v>21016</c:v>
                </c:pt>
                <c:pt idx="4">
                  <c:v>20183</c:v>
                </c:pt>
                <c:pt idx="5">
                  <c:v>21511</c:v>
                </c:pt>
                <c:pt idx="6">
                  <c:v>21144</c:v>
                </c:pt>
                <c:pt idx="7">
                  <c:v>21889</c:v>
                </c:pt>
                <c:pt idx="8">
                  <c:v>21012</c:v>
                </c:pt>
                <c:pt idx="9">
                  <c:v>22651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'広告費(グラフ用)'!$B$56</c:f>
              <c:strCache>
                <c:ptCount val="1"/>
                <c:pt idx="0">
                  <c:v>14. 情報・通信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'広告費(グラフ用)'!$C$56:$L$56</c:f>
              <c:numCache>
                <c:formatCode>#,##0_);[Red]\(#,##0\)</c:formatCode>
                <c:ptCount val="10"/>
                <c:pt idx="0">
                  <c:v>15460.019743336625</c:v>
                </c:pt>
                <c:pt idx="1">
                  <c:v>15661</c:v>
                </c:pt>
                <c:pt idx="2">
                  <c:v>16206</c:v>
                </c:pt>
                <c:pt idx="3">
                  <c:v>15200</c:v>
                </c:pt>
                <c:pt idx="4">
                  <c:v>13574</c:v>
                </c:pt>
                <c:pt idx="5">
                  <c:v>15851</c:v>
                </c:pt>
                <c:pt idx="6">
                  <c:v>16003</c:v>
                </c:pt>
                <c:pt idx="7">
                  <c:v>18429</c:v>
                </c:pt>
                <c:pt idx="8">
                  <c:v>18941</c:v>
                </c:pt>
                <c:pt idx="9">
                  <c:v>20864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'広告費(グラフ用)'!$B$57</c:f>
              <c:strCache>
                <c:ptCount val="1"/>
                <c:pt idx="0">
                  <c:v>2. 食品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'広告費(グラフ用)'!$C$57:$L$57</c:f>
              <c:numCache>
                <c:formatCode>#,##0_);[Red]\(#,##0\)</c:formatCode>
                <c:ptCount val="10"/>
                <c:pt idx="0">
                  <c:v>20793.068297655453</c:v>
                </c:pt>
                <c:pt idx="1">
                  <c:v>20398</c:v>
                </c:pt>
                <c:pt idx="2">
                  <c:v>20438</c:v>
                </c:pt>
                <c:pt idx="3">
                  <c:v>20884</c:v>
                </c:pt>
                <c:pt idx="4">
                  <c:v>21153</c:v>
                </c:pt>
                <c:pt idx="5">
                  <c:v>21030</c:v>
                </c:pt>
                <c:pt idx="6">
                  <c:v>18822</c:v>
                </c:pt>
                <c:pt idx="7">
                  <c:v>20052</c:v>
                </c:pt>
                <c:pt idx="8">
                  <c:v>19272</c:v>
                </c:pt>
                <c:pt idx="9">
                  <c:v>18123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'広告費(グラフ用)'!$B$58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'広告費(グラフ用)'!$C$58:$L$58</c:f>
              <c:numCache>
                <c:formatCode>#,##0_);[Red]\(#,##0\)</c:formatCode>
                <c:ptCount val="10"/>
                <c:pt idx="0">
                  <c:v>21290.650406504064</c:v>
                </c:pt>
                <c:pt idx="1">
                  <c:v>20950</c:v>
                </c:pt>
                <c:pt idx="2">
                  <c:v>20438</c:v>
                </c:pt>
                <c:pt idx="3">
                  <c:v>19474</c:v>
                </c:pt>
                <c:pt idx="4">
                  <c:v>18231</c:v>
                </c:pt>
                <c:pt idx="5">
                  <c:v>17310</c:v>
                </c:pt>
                <c:pt idx="6">
                  <c:v>15813</c:v>
                </c:pt>
                <c:pt idx="7">
                  <c:v>16725</c:v>
                </c:pt>
                <c:pt idx="8">
                  <c:v>16695</c:v>
                </c:pt>
                <c:pt idx="9">
                  <c:v>17043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'広告費(グラフ用)'!$B$59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'広告費(グラフ用)'!$C$59:$L$59</c:f>
              <c:numCache>
                <c:formatCode>#,##0_);[Red]\(#,##0\)</c:formatCode>
                <c:ptCount val="10"/>
                <c:pt idx="0">
                  <c:v>14640.163098878695</c:v>
                </c:pt>
                <c:pt idx="1">
                  <c:v>14362</c:v>
                </c:pt>
                <c:pt idx="2">
                  <c:v>13597</c:v>
                </c:pt>
                <c:pt idx="3">
                  <c:v>12736</c:v>
                </c:pt>
                <c:pt idx="4">
                  <c:v>9268</c:v>
                </c:pt>
                <c:pt idx="5">
                  <c:v>9755</c:v>
                </c:pt>
                <c:pt idx="6">
                  <c:v>9970</c:v>
                </c:pt>
                <c:pt idx="7">
                  <c:v>13311</c:v>
                </c:pt>
                <c:pt idx="8">
                  <c:v>13266</c:v>
                </c:pt>
                <c:pt idx="9">
                  <c:v>13759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'広告費(グラフ用)'!$B$60</c:f>
              <c:strCache>
                <c:ptCount val="1"/>
                <c:pt idx="0">
                  <c:v>16. 金融・保険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'広告費(グラフ用)'!$C$60:$L$60</c:f>
              <c:numCache>
                <c:formatCode>#,##0_);[Red]\(#,##0\)</c:formatCode>
                <c:ptCount val="10"/>
                <c:pt idx="0">
                  <c:v>18733.188720173534</c:v>
                </c:pt>
                <c:pt idx="1">
                  <c:v>17272</c:v>
                </c:pt>
                <c:pt idx="2">
                  <c:v>13337</c:v>
                </c:pt>
                <c:pt idx="3">
                  <c:v>13514</c:v>
                </c:pt>
                <c:pt idx="4">
                  <c:v>10262</c:v>
                </c:pt>
                <c:pt idx="5">
                  <c:v>10806</c:v>
                </c:pt>
                <c:pt idx="6">
                  <c:v>10111</c:v>
                </c:pt>
                <c:pt idx="7">
                  <c:v>10857</c:v>
                </c:pt>
                <c:pt idx="8">
                  <c:v>12894</c:v>
                </c:pt>
                <c:pt idx="9">
                  <c:v>12834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'広告費(グラフ用)'!$B$61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'広告費(グラフ用)'!$C$61:$L$61</c:f>
              <c:numCache>
                <c:formatCode>#,##0_);[Red]\(#,##0\)</c:formatCode>
                <c:ptCount val="10"/>
                <c:pt idx="0">
                  <c:v>12937.881873727089</c:v>
                </c:pt>
                <c:pt idx="1">
                  <c:v>12705</c:v>
                </c:pt>
                <c:pt idx="2">
                  <c:v>13386</c:v>
                </c:pt>
                <c:pt idx="3">
                  <c:v>13794</c:v>
                </c:pt>
                <c:pt idx="4">
                  <c:v>12410</c:v>
                </c:pt>
                <c:pt idx="5">
                  <c:v>10975</c:v>
                </c:pt>
                <c:pt idx="6">
                  <c:v>10891</c:v>
                </c:pt>
                <c:pt idx="7">
                  <c:v>11272</c:v>
                </c:pt>
                <c:pt idx="8">
                  <c:v>11230</c:v>
                </c:pt>
                <c:pt idx="9">
                  <c:v>11396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'広告費(グラフ用)'!$B$62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'広告費(グラフ用)'!$C$62:$L$62</c:f>
              <c:numCache>
                <c:formatCode>#,##0_);[Red]\(#,##0\)</c:formatCode>
                <c:ptCount val="10"/>
                <c:pt idx="0">
                  <c:v>7200.9803921568628</c:v>
                </c:pt>
                <c:pt idx="1">
                  <c:v>7345</c:v>
                </c:pt>
                <c:pt idx="2">
                  <c:v>7748</c:v>
                </c:pt>
                <c:pt idx="3">
                  <c:v>9303</c:v>
                </c:pt>
                <c:pt idx="4">
                  <c:v>9169</c:v>
                </c:pt>
                <c:pt idx="5">
                  <c:v>9592</c:v>
                </c:pt>
                <c:pt idx="6">
                  <c:v>8511</c:v>
                </c:pt>
                <c:pt idx="7">
                  <c:v>9068</c:v>
                </c:pt>
                <c:pt idx="8">
                  <c:v>10170</c:v>
                </c:pt>
                <c:pt idx="9">
                  <c:v>10210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'広告費(グラフ用)'!$B$63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'広告費(グラフ用)'!$C$63:$L$63</c:f>
              <c:numCache>
                <c:formatCode>#,##0_);[Red]\(#,##0\)</c:formatCode>
                <c:ptCount val="10"/>
                <c:pt idx="0">
                  <c:v>10648.621041879469</c:v>
                </c:pt>
                <c:pt idx="1">
                  <c:v>10425</c:v>
                </c:pt>
                <c:pt idx="2">
                  <c:v>10056</c:v>
                </c:pt>
                <c:pt idx="3">
                  <c:v>9595</c:v>
                </c:pt>
                <c:pt idx="4">
                  <c:v>9651</c:v>
                </c:pt>
                <c:pt idx="5">
                  <c:v>9365</c:v>
                </c:pt>
                <c:pt idx="6">
                  <c:v>9891</c:v>
                </c:pt>
                <c:pt idx="7">
                  <c:v>10862</c:v>
                </c:pt>
                <c:pt idx="8">
                  <c:v>10011</c:v>
                </c:pt>
                <c:pt idx="9">
                  <c:v>10178</c:v>
                </c:pt>
              </c:numCache>
            </c:numRef>
          </c:val>
          <c:smooth val="0"/>
        </c:ser>
        <c:ser>
          <c:idx val="19"/>
          <c:order val="9"/>
          <c:tx>
            <c:strRef>
              <c:f>'広告費(グラフ用)'!$B$64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'広告費(グラフ用)'!$C$54:$L$54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'広告費(グラフ用)'!$C$64:$L$64</c:f>
              <c:numCache>
                <c:formatCode>#,##0_);[Red]\(#,##0\)</c:formatCode>
                <c:ptCount val="10"/>
                <c:pt idx="0">
                  <c:v>8434.9859681945745</c:v>
                </c:pt>
                <c:pt idx="1">
                  <c:v>9017</c:v>
                </c:pt>
                <c:pt idx="2">
                  <c:v>9177</c:v>
                </c:pt>
                <c:pt idx="3">
                  <c:v>9304</c:v>
                </c:pt>
                <c:pt idx="4">
                  <c:v>8208</c:v>
                </c:pt>
                <c:pt idx="5">
                  <c:v>7668</c:v>
                </c:pt>
                <c:pt idx="6">
                  <c:v>7372</c:v>
                </c:pt>
                <c:pt idx="7">
                  <c:v>8390</c:v>
                </c:pt>
                <c:pt idx="8">
                  <c:v>8358</c:v>
                </c:pt>
                <c:pt idx="9">
                  <c:v>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01496"/>
        <c:axId val="294001888"/>
      </c:lineChart>
      <c:catAx>
        <c:axId val="2940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1888"/>
        <c:crosses val="autoZero"/>
        <c:auto val="1"/>
        <c:lblAlgn val="ctr"/>
        <c:lblOffset val="100"/>
        <c:noMultiLvlLbl val="0"/>
      </c:catAx>
      <c:valAx>
        <c:axId val="2940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ja-JP" sz="1400" b="0" i="0" u="none" strike="noStrike" baseline="0">
                <a:effectLst/>
              </a:rPr>
              <a:t>テレビ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地上波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上位</a:t>
            </a: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業種</a:t>
            </a:r>
            <a:r>
              <a:rPr lang="ja-JP" altLang="en-US" sz="1400" b="0" i="0" u="none" strike="noStrike" baseline="0">
                <a:effectLst/>
              </a:rPr>
              <a:t>以外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676192474841514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'広告費(グラフ用)'!$B$67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'広告費(グラフ用)'!$C$67:$L$67</c:f>
              <c:numCache>
                <c:formatCode>#,##0_);[Red]\(#,##0\)</c:formatCode>
                <c:ptCount val="10"/>
                <c:pt idx="0">
                  <c:v>8184.4036697247702</c:v>
                </c:pt>
                <c:pt idx="1">
                  <c:v>8921</c:v>
                </c:pt>
                <c:pt idx="2">
                  <c:v>9809</c:v>
                </c:pt>
                <c:pt idx="3">
                  <c:v>8400</c:v>
                </c:pt>
                <c:pt idx="4">
                  <c:v>6648</c:v>
                </c:pt>
                <c:pt idx="5">
                  <c:v>6016</c:v>
                </c:pt>
                <c:pt idx="6">
                  <c:v>6320</c:v>
                </c:pt>
                <c:pt idx="7">
                  <c:v>6701</c:v>
                </c:pt>
                <c:pt idx="8">
                  <c:v>7268</c:v>
                </c:pt>
                <c:pt idx="9">
                  <c:v>7580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'広告費(グラフ用)'!$B$68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'広告費(グラフ用)'!$C$68:$L$68</c:f>
              <c:numCache>
                <c:formatCode>#,##0_);[Red]\(#,##0\)</c:formatCode>
                <c:ptCount val="10"/>
                <c:pt idx="0">
                  <c:v>10114.481409001957</c:v>
                </c:pt>
                <c:pt idx="1">
                  <c:v>10337</c:v>
                </c:pt>
                <c:pt idx="2">
                  <c:v>10130</c:v>
                </c:pt>
                <c:pt idx="3">
                  <c:v>12048</c:v>
                </c:pt>
                <c:pt idx="4">
                  <c:v>10020</c:v>
                </c:pt>
                <c:pt idx="5">
                  <c:v>8831</c:v>
                </c:pt>
                <c:pt idx="6">
                  <c:v>8005</c:v>
                </c:pt>
                <c:pt idx="7">
                  <c:v>7774</c:v>
                </c:pt>
                <c:pt idx="8">
                  <c:v>7359</c:v>
                </c:pt>
                <c:pt idx="9">
                  <c:v>6716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'広告費(グラフ用)'!$B$69</c:f>
              <c:strCache>
                <c:ptCount val="1"/>
                <c:pt idx="0">
                  <c:v>10. 家庭用品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'広告費(グラフ用)'!$C$69:$L$69</c:f>
              <c:numCache>
                <c:formatCode>#,##0_);[Red]\(#,##0\)</c:formatCode>
                <c:ptCount val="10"/>
                <c:pt idx="0">
                  <c:v>5109.9656357388312</c:v>
                </c:pt>
                <c:pt idx="1">
                  <c:v>4461</c:v>
                </c:pt>
                <c:pt idx="2">
                  <c:v>4605</c:v>
                </c:pt>
                <c:pt idx="3">
                  <c:v>4501</c:v>
                </c:pt>
                <c:pt idx="4">
                  <c:v>4412</c:v>
                </c:pt>
                <c:pt idx="5">
                  <c:v>4910</c:v>
                </c:pt>
                <c:pt idx="6">
                  <c:v>4763</c:v>
                </c:pt>
                <c:pt idx="7">
                  <c:v>4693</c:v>
                </c:pt>
                <c:pt idx="8">
                  <c:v>4936</c:v>
                </c:pt>
                <c:pt idx="9">
                  <c:v>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'広告費(グラフ用)'!$B$70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'広告費(グラフ用)'!$C$70:$L$70</c:f>
              <c:numCache>
                <c:formatCode>#,##0_);[Red]\(#,##0\)</c:formatCode>
                <c:ptCount val="10"/>
                <c:pt idx="0">
                  <c:v>6161.3832853025942</c:v>
                </c:pt>
                <c:pt idx="1">
                  <c:v>6414</c:v>
                </c:pt>
                <c:pt idx="2">
                  <c:v>6088</c:v>
                </c:pt>
                <c:pt idx="3">
                  <c:v>5766</c:v>
                </c:pt>
                <c:pt idx="4">
                  <c:v>5262</c:v>
                </c:pt>
                <c:pt idx="5">
                  <c:v>5462</c:v>
                </c:pt>
                <c:pt idx="6">
                  <c:v>3768</c:v>
                </c:pt>
                <c:pt idx="7">
                  <c:v>3916</c:v>
                </c:pt>
                <c:pt idx="8">
                  <c:v>4088</c:v>
                </c:pt>
                <c:pt idx="9">
                  <c:v>4548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'広告費(グラフ用)'!$B$71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'広告費(グラフ用)'!$C$71:$L$71</c:f>
              <c:numCache>
                <c:formatCode>#,##0_);[Red]\(#,##0\)</c:formatCode>
                <c:ptCount val="10"/>
                <c:pt idx="0">
                  <c:v>4129.925452609159</c:v>
                </c:pt>
                <c:pt idx="1">
                  <c:v>3878</c:v>
                </c:pt>
                <c:pt idx="2">
                  <c:v>3750</c:v>
                </c:pt>
                <c:pt idx="3">
                  <c:v>3402</c:v>
                </c:pt>
                <c:pt idx="4">
                  <c:v>3121</c:v>
                </c:pt>
                <c:pt idx="5">
                  <c:v>3416</c:v>
                </c:pt>
                <c:pt idx="6">
                  <c:v>3267</c:v>
                </c:pt>
                <c:pt idx="7">
                  <c:v>3465</c:v>
                </c:pt>
                <c:pt idx="8">
                  <c:v>3845</c:v>
                </c:pt>
                <c:pt idx="9">
                  <c:v>3905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'広告費(グラフ用)'!$B$72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'広告費(グラフ用)'!$C$72:$L$72</c:f>
              <c:numCache>
                <c:formatCode>#,##0_);[Red]\(#,##0\)</c:formatCode>
                <c:ptCount val="10"/>
                <c:pt idx="0">
                  <c:v>2618.4909670563234</c:v>
                </c:pt>
                <c:pt idx="1">
                  <c:v>2464</c:v>
                </c:pt>
                <c:pt idx="2">
                  <c:v>2592</c:v>
                </c:pt>
                <c:pt idx="3">
                  <c:v>2321</c:v>
                </c:pt>
                <c:pt idx="4">
                  <c:v>2056</c:v>
                </c:pt>
                <c:pt idx="5">
                  <c:v>2432</c:v>
                </c:pt>
                <c:pt idx="6">
                  <c:v>2909</c:v>
                </c:pt>
                <c:pt idx="7">
                  <c:v>3421</c:v>
                </c:pt>
                <c:pt idx="8">
                  <c:v>3472</c:v>
                </c:pt>
                <c:pt idx="9">
                  <c:v>3326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'広告費(グラフ用)'!$B$73</c:f>
              <c:strCache>
                <c:ptCount val="1"/>
                <c:pt idx="0">
                  <c:v>13. 出版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'広告費(グラフ用)'!$C$73:$L$73</c:f>
              <c:numCache>
                <c:formatCode>#,##0_);[Red]\(#,##0\)</c:formatCode>
                <c:ptCount val="10"/>
                <c:pt idx="0">
                  <c:v>3191.2065439672801</c:v>
                </c:pt>
                <c:pt idx="1">
                  <c:v>3121</c:v>
                </c:pt>
                <c:pt idx="2">
                  <c:v>3041</c:v>
                </c:pt>
                <c:pt idx="3">
                  <c:v>2217</c:v>
                </c:pt>
                <c:pt idx="4">
                  <c:v>1882</c:v>
                </c:pt>
                <c:pt idx="5">
                  <c:v>2213</c:v>
                </c:pt>
                <c:pt idx="6">
                  <c:v>2277</c:v>
                </c:pt>
                <c:pt idx="7">
                  <c:v>2611</c:v>
                </c:pt>
                <c:pt idx="8">
                  <c:v>2377</c:v>
                </c:pt>
                <c:pt idx="9">
                  <c:v>2385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'広告費(グラフ用)'!$B$74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'広告費(グラフ用)'!$C$74:$L$74</c:f>
              <c:numCache>
                <c:formatCode>#,##0_);[Red]\(#,##0\)</c:formatCode>
                <c:ptCount val="10"/>
                <c:pt idx="0">
                  <c:v>2933.1683168316831</c:v>
                </c:pt>
                <c:pt idx="1">
                  <c:v>3555</c:v>
                </c:pt>
                <c:pt idx="2">
                  <c:v>4326</c:v>
                </c:pt>
                <c:pt idx="3">
                  <c:v>3066</c:v>
                </c:pt>
                <c:pt idx="4">
                  <c:v>1938</c:v>
                </c:pt>
                <c:pt idx="5">
                  <c:v>2201</c:v>
                </c:pt>
                <c:pt idx="6">
                  <c:v>1766</c:v>
                </c:pt>
                <c:pt idx="7">
                  <c:v>1575</c:v>
                </c:pt>
                <c:pt idx="8">
                  <c:v>1462</c:v>
                </c:pt>
                <c:pt idx="9">
                  <c:v>1446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'広告費(グラフ用)'!$B$75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'広告費(グラフ用)'!$C$75:$L$75</c:f>
              <c:numCache>
                <c:formatCode>#,##0_);[Red]\(#,##0\)</c:formatCode>
                <c:ptCount val="10"/>
                <c:pt idx="0">
                  <c:v>2070.7692307692309</c:v>
                </c:pt>
                <c:pt idx="1">
                  <c:v>2019</c:v>
                </c:pt>
                <c:pt idx="2">
                  <c:v>2281</c:v>
                </c:pt>
                <c:pt idx="3">
                  <c:v>1992</c:v>
                </c:pt>
                <c:pt idx="4">
                  <c:v>1647</c:v>
                </c:pt>
                <c:pt idx="5">
                  <c:v>1662</c:v>
                </c:pt>
                <c:pt idx="6">
                  <c:v>1288</c:v>
                </c:pt>
                <c:pt idx="7">
                  <c:v>1390</c:v>
                </c:pt>
                <c:pt idx="8">
                  <c:v>1264</c:v>
                </c:pt>
                <c:pt idx="9">
                  <c:v>1268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'広告費(グラフ用)'!$B$76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'広告費(グラフ用)'!$C$76:$L$76</c:f>
              <c:numCache>
                <c:formatCode>#,##0_);[Red]\(#,##0\)</c:formatCode>
                <c:ptCount val="10"/>
                <c:pt idx="0">
                  <c:v>1278.1641168289291</c:v>
                </c:pt>
                <c:pt idx="1">
                  <c:v>919</c:v>
                </c:pt>
                <c:pt idx="2">
                  <c:v>1811</c:v>
                </c:pt>
                <c:pt idx="3">
                  <c:v>1220</c:v>
                </c:pt>
                <c:pt idx="4">
                  <c:v>1428</c:v>
                </c:pt>
                <c:pt idx="5">
                  <c:v>1223</c:v>
                </c:pt>
                <c:pt idx="6">
                  <c:v>8195</c:v>
                </c:pt>
                <c:pt idx="7">
                  <c:v>783</c:v>
                </c:pt>
                <c:pt idx="8">
                  <c:v>744</c:v>
                </c:pt>
                <c:pt idx="9">
                  <c:v>881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'広告費(グラフ用)'!$B$77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'広告費(グラフ用)'!$C$66:$L$66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'広告費(グラフ用)'!$C$77:$L$77</c:f>
              <c:numCache>
                <c:formatCode>#,##0_);[Red]\(#,##0\)</c:formatCode>
                <c:ptCount val="10"/>
                <c:pt idx="0">
                  <c:v>889.78692138133727</c:v>
                </c:pt>
                <c:pt idx="1">
                  <c:v>1211</c:v>
                </c:pt>
                <c:pt idx="2">
                  <c:v>1249</c:v>
                </c:pt>
                <c:pt idx="3">
                  <c:v>1167</c:v>
                </c:pt>
                <c:pt idx="4">
                  <c:v>867</c:v>
                </c:pt>
                <c:pt idx="5">
                  <c:v>981</c:v>
                </c:pt>
                <c:pt idx="6">
                  <c:v>1284</c:v>
                </c:pt>
                <c:pt idx="7">
                  <c:v>386</c:v>
                </c:pt>
                <c:pt idx="8">
                  <c:v>466</c:v>
                </c:pt>
                <c:pt idx="9">
                  <c:v>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03064"/>
        <c:axId val="294003456"/>
      </c:lineChart>
      <c:catAx>
        <c:axId val="29400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3456"/>
        <c:crosses val="autoZero"/>
        <c:auto val="1"/>
        <c:lblAlgn val="ctr"/>
        <c:lblOffset val="100"/>
        <c:noMultiLvlLbl val="0"/>
      </c:catAx>
      <c:valAx>
        <c:axId val="2940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4003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/>
              <a:t>&lt; 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en-US" sz="1400" b="0" i="0" u="none" strike="noStrike" baseline="0">
                <a:effectLst/>
              </a:rPr>
              <a:t>新聞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ja-JP" sz="1400" b="0" i="0" u="none" strike="noStrike" baseline="0">
                <a:effectLst/>
              </a:rPr>
              <a:t>業種別広告費 </a:t>
            </a:r>
            <a:r>
              <a:rPr lang="ja-JP"/>
              <a:t> 構成比推移</a:t>
            </a:r>
            <a:r>
              <a:rPr lang="en-US"/>
              <a:t> &gt;</a:t>
            </a:r>
            <a:endParaRPr lang="ja-JP"/>
          </a:p>
        </c:rich>
      </c:tx>
      <c:layout>
        <c:manualLayout>
          <c:xMode val="edge"/>
          <c:yMode val="edge"/>
          <c:x val="0.155718772859442"/>
          <c:y val="8.82875569648632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'広告費(グラフ用)'!$B$132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'広告費(グラフ用)'!$C$132:$L$132</c:f>
              <c:numCache>
                <c:formatCode>0.0%</c:formatCode>
                <c:ptCount val="10"/>
                <c:pt idx="0">
                  <c:v>1.2905600307963618E-2</c:v>
                </c:pt>
                <c:pt idx="1">
                  <c:v>1.3428800320448629E-2</c:v>
                </c:pt>
                <c:pt idx="2">
                  <c:v>1.2153878672585078E-2</c:v>
                </c:pt>
                <c:pt idx="3">
                  <c:v>1.4004349927501209E-2</c:v>
                </c:pt>
                <c:pt idx="4">
                  <c:v>1.1500222584953257E-2</c:v>
                </c:pt>
                <c:pt idx="5">
                  <c:v>1.292995622263915E-2</c:v>
                </c:pt>
                <c:pt idx="6">
                  <c:v>1.2470784641068447E-2</c:v>
                </c:pt>
                <c:pt idx="7">
                  <c:v>1.1006087792374239E-2</c:v>
                </c:pt>
                <c:pt idx="8">
                  <c:v>9.8541329011345227E-3</c:v>
                </c:pt>
                <c:pt idx="9">
                  <c:v>9.3775796598976387E-3</c:v>
                </c:pt>
              </c:numCache>
            </c:numRef>
          </c:val>
        </c:ser>
        <c:ser>
          <c:idx val="1"/>
          <c:order val="1"/>
          <c:tx>
            <c:strRef>
              <c:f>'広告費(グラフ用)'!$B$133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'広告費(グラフ用)'!$C$133:$L$133</c:f>
              <c:numCache>
                <c:formatCode>0.0%</c:formatCode>
                <c:ptCount val="10"/>
                <c:pt idx="0">
                  <c:v>9.7423398407487996E-3</c:v>
                </c:pt>
                <c:pt idx="1">
                  <c:v>1.0755057079911876E-2</c:v>
                </c:pt>
                <c:pt idx="2">
                  <c:v>1.1646586345381526E-2</c:v>
                </c:pt>
                <c:pt idx="3">
                  <c:v>1.1575640405993234E-2</c:v>
                </c:pt>
                <c:pt idx="4">
                  <c:v>9.3782460305683341E-3</c:v>
                </c:pt>
                <c:pt idx="5">
                  <c:v>9.8655409631019392E-3</c:v>
                </c:pt>
                <c:pt idx="6">
                  <c:v>9.198664440734557E-3</c:v>
                </c:pt>
                <c:pt idx="7">
                  <c:v>1.0253123998718359E-2</c:v>
                </c:pt>
                <c:pt idx="8">
                  <c:v>1.0178282009724473E-2</c:v>
                </c:pt>
                <c:pt idx="9">
                  <c:v>1.1573386164768037E-2</c:v>
                </c:pt>
              </c:numCache>
            </c:numRef>
          </c:val>
        </c:ser>
        <c:ser>
          <c:idx val="2"/>
          <c:order val="2"/>
          <c:tx>
            <c:strRef>
              <c:f>'広告費(グラフ用)'!$B$134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'広告費(グラフ用)'!$C$134:$L$134</c:f>
              <c:numCache>
                <c:formatCode>0.0%</c:formatCode>
                <c:ptCount val="10"/>
                <c:pt idx="0">
                  <c:v>7.5030042058882437E-3</c:v>
                </c:pt>
                <c:pt idx="1">
                  <c:v>8.9224914880833162E-3</c:v>
                </c:pt>
                <c:pt idx="2">
                  <c:v>8.9093214965123655E-3</c:v>
                </c:pt>
                <c:pt idx="3">
                  <c:v>9.7027549540840991E-3</c:v>
                </c:pt>
                <c:pt idx="4">
                  <c:v>7.7311173764653511E-3</c:v>
                </c:pt>
                <c:pt idx="5">
                  <c:v>7.1450906816760478E-3</c:v>
                </c:pt>
                <c:pt idx="6">
                  <c:v>7.9966611018363939E-3</c:v>
                </c:pt>
                <c:pt idx="7">
                  <c:v>8.4908683114386409E-3</c:v>
                </c:pt>
                <c:pt idx="8">
                  <c:v>9.7244732576985422E-3</c:v>
                </c:pt>
                <c:pt idx="9">
                  <c:v>1.185405316163117E-2</c:v>
                </c:pt>
              </c:numCache>
            </c:numRef>
          </c:val>
        </c:ser>
        <c:ser>
          <c:idx val="3"/>
          <c:order val="3"/>
          <c:tx>
            <c:strRef>
              <c:f>'広告費(グラフ用)'!$B$135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'広告費(グラフ用)'!$C$135:$L$135</c:f>
              <c:numCache>
                <c:formatCode>0.0%</c:formatCode>
                <c:ptCount val="10"/>
                <c:pt idx="0">
                  <c:v>1.677816526634341E-2</c:v>
                </c:pt>
                <c:pt idx="1">
                  <c:v>1.7754856799519329E-2</c:v>
                </c:pt>
                <c:pt idx="2">
                  <c:v>1.37285986049461E-2</c:v>
                </c:pt>
                <c:pt idx="3">
                  <c:v>1.8100531657805702E-2</c:v>
                </c:pt>
                <c:pt idx="4">
                  <c:v>2.2555275263392193E-2</c:v>
                </c:pt>
                <c:pt idx="5">
                  <c:v>2.2795497185741087E-2</c:v>
                </c:pt>
                <c:pt idx="6">
                  <c:v>2.1619365609348917E-2</c:v>
                </c:pt>
                <c:pt idx="7">
                  <c:v>2.0490227491188721E-2</c:v>
                </c:pt>
                <c:pt idx="8">
                  <c:v>1.9027552674230147E-2</c:v>
                </c:pt>
                <c:pt idx="9">
                  <c:v>1.7830609212481426E-2</c:v>
                </c:pt>
              </c:numCache>
            </c:numRef>
          </c:val>
        </c:ser>
        <c:ser>
          <c:idx val="4"/>
          <c:order val="4"/>
          <c:tx>
            <c:strRef>
              <c:f>'広告費(グラフ用)'!$B$136</c:f>
              <c:strCache>
                <c:ptCount val="1"/>
                <c:pt idx="0">
                  <c:v>10. 家庭用品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'広告費(グラフ用)'!$C$136:$L$136</c:f>
              <c:numCache>
                <c:formatCode>0.0%</c:formatCode>
                <c:ptCount val="10"/>
                <c:pt idx="0">
                  <c:v>8.0564071751734467E-3</c:v>
                </c:pt>
                <c:pt idx="1">
                  <c:v>8.4918886441017419E-3</c:v>
                </c:pt>
                <c:pt idx="2">
                  <c:v>9.1312618896639188E-3</c:v>
                </c:pt>
                <c:pt idx="3">
                  <c:v>1.0355244079265346E-2</c:v>
                </c:pt>
                <c:pt idx="4">
                  <c:v>1.2820893307612406E-2</c:v>
                </c:pt>
                <c:pt idx="5">
                  <c:v>1.541588492808005E-2</c:v>
                </c:pt>
                <c:pt idx="6">
                  <c:v>1.6978297161936561E-2</c:v>
                </c:pt>
                <c:pt idx="7">
                  <c:v>1.8407561678949056E-2</c:v>
                </c:pt>
                <c:pt idx="8">
                  <c:v>1.8849270664505674E-2</c:v>
                </c:pt>
                <c:pt idx="9">
                  <c:v>2.0224533597490508E-2</c:v>
                </c:pt>
              </c:numCache>
            </c:numRef>
          </c:val>
        </c:ser>
        <c:ser>
          <c:idx val="5"/>
          <c:order val="5"/>
          <c:tx>
            <c:strRef>
              <c:f>'広告費(グラフ用)'!$B$137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'広告費(グラフ用)'!$C$137:$L$137</c:f>
              <c:numCache>
                <c:formatCode>0.0%</c:formatCode>
                <c:ptCount val="10"/>
                <c:pt idx="0">
                  <c:v>1.0902287592873925E-2</c:v>
                </c:pt>
                <c:pt idx="1">
                  <c:v>1.3939515321450029E-2</c:v>
                </c:pt>
                <c:pt idx="2">
                  <c:v>1.3527795392094694E-2</c:v>
                </c:pt>
                <c:pt idx="3">
                  <c:v>1.3678105364910586E-2</c:v>
                </c:pt>
                <c:pt idx="4">
                  <c:v>1.7584211307315627E-2</c:v>
                </c:pt>
                <c:pt idx="5">
                  <c:v>2.2514071294559099E-2</c:v>
                </c:pt>
                <c:pt idx="6">
                  <c:v>2.7395659432387313E-2</c:v>
                </c:pt>
                <c:pt idx="7">
                  <c:v>2.6834347965395706E-2</c:v>
                </c:pt>
                <c:pt idx="8">
                  <c:v>2.6369529983792543E-2</c:v>
                </c:pt>
                <c:pt idx="9">
                  <c:v>2.2767046392603598E-2</c:v>
                </c:pt>
              </c:numCache>
            </c:numRef>
          </c:val>
        </c:ser>
        <c:ser>
          <c:idx val="6"/>
          <c:order val="6"/>
          <c:tx>
            <c:strRef>
              <c:f>'広告費(グラフ用)'!$B$138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'広告費(グラフ用)'!$C$138:$L$138</c:f>
              <c:numCache>
                <c:formatCode>0.0%</c:formatCode>
                <c:ptCount val="10"/>
                <c:pt idx="0">
                  <c:v>2.3201778264217793E-2</c:v>
                </c:pt>
                <c:pt idx="1">
                  <c:v>2.054876827558582E-2</c:v>
                </c:pt>
                <c:pt idx="2">
                  <c:v>2.3367152821813571E-2</c:v>
                </c:pt>
                <c:pt idx="3">
                  <c:v>2.3815853069115513E-2</c:v>
                </c:pt>
                <c:pt idx="4">
                  <c:v>2.9307018845526042E-2</c:v>
                </c:pt>
                <c:pt idx="5">
                  <c:v>2.4687304565353344E-2</c:v>
                </c:pt>
                <c:pt idx="6">
                  <c:v>2.1118530884808015E-2</c:v>
                </c:pt>
                <c:pt idx="7">
                  <c:v>2.3229734059596285E-2</c:v>
                </c:pt>
                <c:pt idx="8">
                  <c:v>2.1507293354943273E-2</c:v>
                </c:pt>
                <c:pt idx="9">
                  <c:v>2.2866105332672939E-2</c:v>
                </c:pt>
              </c:numCache>
            </c:numRef>
          </c:val>
        </c:ser>
        <c:ser>
          <c:idx val="7"/>
          <c:order val="7"/>
          <c:tx>
            <c:strRef>
              <c:f>'広告費(グラフ用)'!$B$139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'広告費(グラフ用)'!$C$139:$L$139</c:f>
              <c:numCache>
                <c:formatCode>0.0%</c:formatCode>
                <c:ptCount val="10"/>
                <c:pt idx="0">
                  <c:v>4.8956335871373324E-2</c:v>
                </c:pt>
                <c:pt idx="1">
                  <c:v>4.4121770478670136E-2</c:v>
                </c:pt>
                <c:pt idx="2">
                  <c:v>4.1037835552737267E-2</c:v>
                </c:pt>
                <c:pt idx="3">
                  <c:v>3.5294828419526345E-2</c:v>
                </c:pt>
                <c:pt idx="4">
                  <c:v>2.6472770440718208E-2</c:v>
                </c:pt>
                <c:pt idx="5">
                  <c:v>2.4186991869918698E-2</c:v>
                </c:pt>
                <c:pt idx="6">
                  <c:v>2.3422370617696159E-2</c:v>
                </c:pt>
                <c:pt idx="7">
                  <c:v>2.31336110221083E-2</c:v>
                </c:pt>
                <c:pt idx="8">
                  <c:v>2.693679092382496E-2</c:v>
                </c:pt>
                <c:pt idx="9">
                  <c:v>2.5623245831269605E-2</c:v>
                </c:pt>
              </c:numCache>
            </c:numRef>
          </c:val>
        </c:ser>
        <c:ser>
          <c:idx val="8"/>
          <c:order val="8"/>
          <c:tx>
            <c:strRef>
              <c:f>'広告費(グラフ用)'!$B$140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'広告費(グラフ用)'!$C$140:$L$140</c:f>
              <c:numCache>
                <c:formatCode>0.0%</c:formatCode>
                <c:ptCount val="10"/>
                <c:pt idx="0">
                  <c:v>2.895230933640789E-2</c:v>
                </c:pt>
                <c:pt idx="1">
                  <c:v>2.7959142799919887E-2</c:v>
                </c:pt>
                <c:pt idx="2">
                  <c:v>2.735151130839146E-2</c:v>
                </c:pt>
                <c:pt idx="3">
                  <c:v>2.7863702271628807E-2</c:v>
                </c:pt>
                <c:pt idx="4">
                  <c:v>2.9410891823712718E-2</c:v>
                </c:pt>
                <c:pt idx="5">
                  <c:v>2.8595997498436523E-2</c:v>
                </c:pt>
                <c:pt idx="6">
                  <c:v>2.9415692821368949E-2</c:v>
                </c:pt>
                <c:pt idx="7">
                  <c:v>2.7234860621595643E-2</c:v>
                </c:pt>
                <c:pt idx="8">
                  <c:v>2.7455429497568882E-2</c:v>
                </c:pt>
                <c:pt idx="9">
                  <c:v>2.9981839194320622E-2</c:v>
                </c:pt>
              </c:numCache>
            </c:numRef>
          </c:val>
        </c:ser>
        <c:ser>
          <c:idx val="9"/>
          <c:order val="9"/>
          <c:tx>
            <c:strRef>
              <c:f>'広告費(グラフ用)'!$B$141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'広告費(グラフ用)'!$C$141:$L$141</c:f>
              <c:numCache>
                <c:formatCode>0.0%</c:formatCode>
                <c:ptCount val="10"/>
                <c:pt idx="0">
                  <c:v>2.9957912880651239E-2</c:v>
                </c:pt>
                <c:pt idx="1">
                  <c:v>3.0923292609653513E-2</c:v>
                </c:pt>
                <c:pt idx="2">
                  <c:v>3.1504967237370535E-2</c:v>
                </c:pt>
                <c:pt idx="3">
                  <c:v>3.4871918801353312E-2</c:v>
                </c:pt>
                <c:pt idx="4">
                  <c:v>3.5212939605282684E-2</c:v>
                </c:pt>
                <c:pt idx="5">
                  <c:v>3.6429018136335208E-2</c:v>
                </c:pt>
                <c:pt idx="6">
                  <c:v>3.3188647746243742E-2</c:v>
                </c:pt>
                <c:pt idx="7">
                  <c:v>3.1111823133611022E-2</c:v>
                </c:pt>
                <c:pt idx="8">
                  <c:v>3.4440842787682335E-2</c:v>
                </c:pt>
                <c:pt idx="9">
                  <c:v>3.4356942380716529E-2</c:v>
                </c:pt>
              </c:numCache>
            </c:numRef>
          </c:val>
        </c:ser>
        <c:ser>
          <c:idx val="10"/>
          <c:order val="10"/>
          <c:tx>
            <c:strRef>
              <c:f>'広告費(グラフ用)'!$B$142</c:f>
              <c:strCache>
                <c:ptCount val="1"/>
                <c:pt idx="0">
                  <c:v>16. 金融・保険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'広告費(グラフ用)'!$C$142:$L$142</c:f>
              <c:numCache>
                <c:formatCode>0.0%</c:formatCode>
                <c:ptCount val="10"/>
                <c:pt idx="0">
                  <c:v>8.090227634477741E-2</c:v>
                </c:pt>
                <c:pt idx="1">
                  <c:v>7.6697376326857594E-2</c:v>
                </c:pt>
                <c:pt idx="2">
                  <c:v>6.791376030437539E-2</c:v>
                </c:pt>
                <c:pt idx="3">
                  <c:v>5.8119864668922182E-2</c:v>
                </c:pt>
                <c:pt idx="4">
                  <c:v>4.2869861997328979E-2</c:v>
                </c:pt>
                <c:pt idx="5">
                  <c:v>4.3902439024390241E-2</c:v>
                </c:pt>
                <c:pt idx="6">
                  <c:v>3.8564273789649418E-2</c:v>
                </c:pt>
                <c:pt idx="7">
                  <c:v>3.3723165652034606E-2</c:v>
                </c:pt>
                <c:pt idx="8">
                  <c:v>3.7341977309562402E-2</c:v>
                </c:pt>
                <c:pt idx="9">
                  <c:v>3.5017335314512135E-2</c:v>
                </c:pt>
              </c:numCache>
            </c:numRef>
          </c:val>
        </c:ser>
        <c:ser>
          <c:idx val="11"/>
          <c:order val="11"/>
          <c:tx>
            <c:strRef>
              <c:f>'広告費(グラフ用)'!$B$143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'広告費(グラフ用)'!$C$143:$L$143</c:f>
              <c:numCache>
                <c:formatCode>0.0%</c:formatCode>
                <c:ptCount val="10"/>
                <c:pt idx="0">
                  <c:v>3.0520084775634383E-2</c:v>
                </c:pt>
                <c:pt idx="1">
                  <c:v>3.264570398557981E-2</c:v>
                </c:pt>
                <c:pt idx="2">
                  <c:v>2.933840625660537E-2</c:v>
                </c:pt>
                <c:pt idx="3">
                  <c:v>2.9047849202513291E-2</c:v>
                </c:pt>
                <c:pt idx="4">
                  <c:v>3.2734827125686303E-2</c:v>
                </c:pt>
                <c:pt idx="5">
                  <c:v>3.746091307066917E-2</c:v>
                </c:pt>
                <c:pt idx="6">
                  <c:v>3.370617696160267E-2</c:v>
                </c:pt>
                <c:pt idx="7">
                  <c:v>3.7552066645305991E-2</c:v>
                </c:pt>
                <c:pt idx="8">
                  <c:v>3.4019448946515395E-2</c:v>
                </c:pt>
                <c:pt idx="9">
                  <c:v>3.5776787188377082E-2</c:v>
                </c:pt>
              </c:numCache>
            </c:numRef>
          </c:val>
        </c:ser>
        <c:ser>
          <c:idx val="12"/>
          <c:order val="12"/>
          <c:tx>
            <c:strRef>
              <c:f>'広告費(グラフ用)'!$B$144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'広告費(グラフ用)'!$C$144:$L$144</c:f>
              <c:numCache>
                <c:formatCode>0.0%</c:formatCode>
                <c:ptCount val="10"/>
                <c:pt idx="0">
                  <c:v>5.7314688513445636E-2</c:v>
                </c:pt>
                <c:pt idx="1">
                  <c:v>5.6659323052273183E-2</c:v>
                </c:pt>
                <c:pt idx="2">
                  <c:v>5.5178609173536251E-2</c:v>
                </c:pt>
                <c:pt idx="3">
                  <c:v>5.1039149347510873E-2</c:v>
                </c:pt>
                <c:pt idx="4">
                  <c:v>5.1906811099569669E-2</c:v>
                </c:pt>
                <c:pt idx="5">
                  <c:v>4.9108818011257035E-2</c:v>
                </c:pt>
                <c:pt idx="6">
                  <c:v>4.6494156928213688E-2</c:v>
                </c:pt>
                <c:pt idx="7">
                  <c:v>4.6315283562960587E-2</c:v>
                </c:pt>
                <c:pt idx="8">
                  <c:v>4.5705024311183146E-2</c:v>
                </c:pt>
                <c:pt idx="9">
                  <c:v>4.1720323592537557E-2</c:v>
                </c:pt>
              </c:numCache>
            </c:numRef>
          </c:val>
        </c:ser>
        <c:ser>
          <c:idx val="13"/>
          <c:order val="13"/>
          <c:tx>
            <c:strRef>
              <c:f>'広告費(グラフ用)'!$B$145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'広告費(グラフ用)'!$C$145:$L$145</c:f>
              <c:numCache>
                <c:formatCode>0.0%</c:formatCode>
                <c:ptCount val="10"/>
                <c:pt idx="0">
                  <c:v>6.1546074616823099E-2</c:v>
                </c:pt>
                <c:pt idx="1">
                  <c:v>5.6939715601842578E-2</c:v>
                </c:pt>
                <c:pt idx="2">
                  <c:v>5.6679348974846756E-2</c:v>
                </c:pt>
                <c:pt idx="3">
                  <c:v>5.378202029966167E-2</c:v>
                </c:pt>
                <c:pt idx="4">
                  <c:v>4.7633179997032198E-2</c:v>
                </c:pt>
                <c:pt idx="5">
                  <c:v>4.6622889305816137E-2</c:v>
                </c:pt>
                <c:pt idx="6">
                  <c:v>4.7629382303839736E-2</c:v>
                </c:pt>
                <c:pt idx="7">
                  <c:v>4.673181672540852E-2</c:v>
                </c:pt>
                <c:pt idx="8">
                  <c:v>4.6126418152350079E-2</c:v>
                </c:pt>
                <c:pt idx="9">
                  <c:v>4.627703483572726E-2</c:v>
                </c:pt>
              </c:numCache>
            </c:numRef>
          </c:val>
        </c:ser>
        <c:ser>
          <c:idx val="14"/>
          <c:order val="14"/>
          <c:tx>
            <c:strRef>
              <c:f>'広告費(グラフ用)'!$B$146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'広告費(グラフ用)'!$C$146:$L$146</c:f>
              <c:numCache>
                <c:formatCode>0.0%</c:formatCode>
                <c:ptCount val="10"/>
                <c:pt idx="0">
                  <c:v>7.3308252208504024E-2</c:v>
                </c:pt>
                <c:pt idx="1">
                  <c:v>7.6737432405367512E-2</c:v>
                </c:pt>
                <c:pt idx="2">
                  <c:v>8.1061086451067424E-2</c:v>
                </c:pt>
                <c:pt idx="3">
                  <c:v>7.7537457709038179E-2</c:v>
                </c:pt>
                <c:pt idx="4">
                  <c:v>6.8259385665529013E-2</c:v>
                </c:pt>
                <c:pt idx="5">
                  <c:v>6.4509068167604752E-2</c:v>
                </c:pt>
                <c:pt idx="6">
                  <c:v>6.1585976627712855E-2</c:v>
                </c:pt>
                <c:pt idx="7">
                  <c:v>5.7497596924062803E-2</c:v>
                </c:pt>
                <c:pt idx="8">
                  <c:v>5.507293354943274E-2</c:v>
                </c:pt>
                <c:pt idx="9">
                  <c:v>5.2303120356612186E-2</c:v>
                </c:pt>
              </c:numCache>
            </c:numRef>
          </c:val>
        </c:ser>
        <c:ser>
          <c:idx val="15"/>
          <c:order val="15"/>
          <c:tx>
            <c:strRef>
              <c:f>'広告費(グラフ用)'!$B$147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'広告費(グラフ用)'!$C$147:$L$147</c:f>
              <c:numCache>
                <c:formatCode>0.0%</c:formatCode>
                <c:ptCount val="10"/>
                <c:pt idx="0">
                  <c:v>2.2469663333416122E-2</c:v>
                </c:pt>
                <c:pt idx="1">
                  <c:v>2.6557180052072901E-2</c:v>
                </c:pt>
                <c:pt idx="2">
                  <c:v>2.66856901289368E-2</c:v>
                </c:pt>
                <c:pt idx="3">
                  <c:v>2.8733687771870468E-2</c:v>
                </c:pt>
                <c:pt idx="4">
                  <c:v>4.0822080427363107E-2</c:v>
                </c:pt>
                <c:pt idx="5">
                  <c:v>4.7170106316447781E-2</c:v>
                </c:pt>
                <c:pt idx="6">
                  <c:v>4.5509181969949915E-2</c:v>
                </c:pt>
                <c:pt idx="7">
                  <c:v>5.0144184556231979E-2</c:v>
                </c:pt>
                <c:pt idx="8">
                  <c:v>5.5915721231766614E-2</c:v>
                </c:pt>
                <c:pt idx="9">
                  <c:v>5.6215948489351165E-2</c:v>
                </c:pt>
              </c:numCache>
            </c:numRef>
          </c:val>
        </c:ser>
        <c:ser>
          <c:idx val="16"/>
          <c:order val="16"/>
          <c:tx>
            <c:strRef>
              <c:f>'広告費(グラフ用)'!$B$148</c:f>
              <c:strCache>
                <c:ptCount val="1"/>
                <c:pt idx="0">
                  <c:v>14. 情報・通信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'広告費(グラフ用)'!$C$148:$L$148</c:f>
              <c:numCache>
                <c:formatCode>0.0%</c:formatCode>
                <c:ptCount val="10"/>
                <c:pt idx="0">
                  <c:v>7.0337914197641169E-2</c:v>
                </c:pt>
                <c:pt idx="1">
                  <c:v>7.3262567594632483E-2</c:v>
                </c:pt>
                <c:pt idx="2">
                  <c:v>7.2489959839357423E-2</c:v>
                </c:pt>
                <c:pt idx="3">
                  <c:v>6.5913484775253744E-2</c:v>
                </c:pt>
                <c:pt idx="4">
                  <c:v>5.9697284463570262E-2</c:v>
                </c:pt>
                <c:pt idx="5">
                  <c:v>5.9803001876172608E-2</c:v>
                </c:pt>
                <c:pt idx="6">
                  <c:v>6.3956594323873128E-2</c:v>
                </c:pt>
                <c:pt idx="7">
                  <c:v>6.2528035885934002E-2</c:v>
                </c:pt>
                <c:pt idx="8">
                  <c:v>5.7860615883306321E-2</c:v>
                </c:pt>
                <c:pt idx="9">
                  <c:v>5.6381046722800067E-2</c:v>
                </c:pt>
              </c:numCache>
            </c:numRef>
          </c:val>
        </c:ser>
        <c:ser>
          <c:idx val="17"/>
          <c:order val="17"/>
          <c:tx>
            <c:strRef>
              <c:f>'広告費(グラフ用)'!$B$149</c:f>
              <c:strCache>
                <c:ptCount val="1"/>
                <c:pt idx="0">
                  <c:v>13. 出版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'広告費(グラフ用)'!$C$149:$L$149</c:f>
              <c:numCache>
                <c:formatCode>0.0%</c:formatCode>
                <c:ptCount val="10"/>
                <c:pt idx="0">
                  <c:v>9.830968350487769E-2</c:v>
                </c:pt>
                <c:pt idx="1">
                  <c:v>9.8207490486681356E-2</c:v>
                </c:pt>
                <c:pt idx="2">
                  <c:v>9.8361868526738533E-2</c:v>
                </c:pt>
                <c:pt idx="3">
                  <c:v>9.6544224262928954E-2</c:v>
                </c:pt>
                <c:pt idx="4">
                  <c:v>9.8100608398872233E-2</c:v>
                </c:pt>
                <c:pt idx="5">
                  <c:v>9.5731707317073172E-2</c:v>
                </c:pt>
                <c:pt idx="6">
                  <c:v>9.5091819699499161E-2</c:v>
                </c:pt>
                <c:pt idx="7">
                  <c:v>9.1348926626081378E-2</c:v>
                </c:pt>
                <c:pt idx="8">
                  <c:v>9.1523500810372777E-2</c:v>
                </c:pt>
                <c:pt idx="9">
                  <c:v>9.0292223873204555E-2</c:v>
                </c:pt>
              </c:numCache>
            </c:numRef>
          </c:val>
        </c:ser>
        <c:ser>
          <c:idx val="18"/>
          <c:order val="18"/>
          <c:tx>
            <c:strRef>
              <c:f>'広告費(グラフ用)'!$B$150</c:f>
              <c:strCache>
                <c:ptCount val="1"/>
                <c:pt idx="0">
                  <c:v>2. 食品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'広告費(グラフ用)'!$C$150:$L$150</c:f>
              <c:numCache>
                <c:formatCode>0.0%</c:formatCode>
                <c:ptCount val="10"/>
                <c:pt idx="0">
                  <c:v>4.9416552576592304E-2</c:v>
                </c:pt>
                <c:pt idx="1">
                  <c:v>5.5067093931504107E-2</c:v>
                </c:pt>
                <c:pt idx="2">
                  <c:v>6.1213274149228496E-2</c:v>
                </c:pt>
                <c:pt idx="3">
                  <c:v>7.0795070082165304E-2</c:v>
                </c:pt>
                <c:pt idx="4">
                  <c:v>7.2354948805460756E-2</c:v>
                </c:pt>
                <c:pt idx="5">
                  <c:v>8.0440900562851789E-2</c:v>
                </c:pt>
                <c:pt idx="6">
                  <c:v>8.7178631051752928E-2</c:v>
                </c:pt>
                <c:pt idx="7">
                  <c:v>8.9090035245113747E-2</c:v>
                </c:pt>
                <c:pt idx="8">
                  <c:v>8.9594813614262567E-2</c:v>
                </c:pt>
                <c:pt idx="9">
                  <c:v>9.6830113917781083E-2</c:v>
                </c:pt>
              </c:numCache>
            </c:numRef>
          </c:val>
        </c:ser>
        <c:ser>
          <c:idx val="19"/>
          <c:order val="19"/>
          <c:tx>
            <c:strRef>
              <c:f>'広告費(グラフ用)'!$B$151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'広告費(グラフ用)'!$C$151:$L$151</c:f>
              <c:numCache>
                <c:formatCode>0.0%</c:formatCode>
                <c:ptCount val="10"/>
                <c:pt idx="0">
                  <c:v>0.10149528769475948</c:v>
                </c:pt>
                <c:pt idx="1">
                  <c:v>9.6114560384538347E-2</c:v>
                </c:pt>
                <c:pt idx="2">
                  <c:v>9.559289790741915E-2</c:v>
                </c:pt>
                <c:pt idx="3">
                  <c:v>0.10389076848719188</c:v>
                </c:pt>
                <c:pt idx="4">
                  <c:v>0.1080872533016768</c:v>
                </c:pt>
                <c:pt idx="5">
                  <c:v>0.10569105691056911</c:v>
                </c:pt>
                <c:pt idx="6">
                  <c:v>0.11590984974958264</c:v>
                </c:pt>
                <c:pt idx="7">
                  <c:v>0.12116308875360461</c:v>
                </c:pt>
                <c:pt idx="8">
                  <c:v>0.12056726094003241</c:v>
                </c:pt>
                <c:pt idx="9">
                  <c:v>0.12204061416542843</c:v>
                </c:pt>
              </c:numCache>
            </c:numRef>
          </c:val>
        </c:ser>
        <c:ser>
          <c:idx val="20"/>
          <c:order val="20"/>
          <c:tx>
            <c:strRef>
              <c:f>'広告費(グラフ用)'!$B$152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'広告費(グラフ用)'!$C$131:$L$131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'広告費(グラフ用)'!$C$152:$L$152</c:f>
              <c:numCache>
                <c:formatCode>0.0%</c:formatCode>
                <c:ptCount val="10"/>
                <c:pt idx="0">
                  <c:v>0.15687512199955203</c:v>
                </c:pt>
                <c:pt idx="1">
                  <c:v>0.15426597236130582</c:v>
                </c:pt>
                <c:pt idx="2">
                  <c:v>0.16312618896639189</c:v>
                </c:pt>
                <c:pt idx="3">
                  <c:v>0.16533349444175929</c:v>
                </c:pt>
                <c:pt idx="4">
                  <c:v>0.17569372310431816</c:v>
                </c:pt>
                <c:pt idx="5">
                  <c:v>0.16499374609130707</c:v>
                </c:pt>
                <c:pt idx="6">
                  <c:v>0.16156928213689484</c:v>
                </c:pt>
                <c:pt idx="7">
                  <c:v>0.1637135533482858</c:v>
                </c:pt>
                <c:pt idx="8">
                  <c:v>0.1619286871961102</c:v>
                </c:pt>
                <c:pt idx="9">
                  <c:v>0.16069011061581642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2472816"/>
        <c:axId val="292471640"/>
      </c:barChart>
      <c:catAx>
        <c:axId val="2924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71640"/>
        <c:crosses val="autoZero"/>
        <c:auto val="1"/>
        <c:lblAlgn val="ctr"/>
        <c:lblOffset val="100"/>
        <c:noMultiLvlLbl val="0"/>
      </c:catAx>
      <c:valAx>
        <c:axId val="29247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72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2902184862204"/>
          <c:y val="8.6365141843782495E-2"/>
          <c:w val="0.23047097815137782"/>
          <c:h val="0.867670661016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新聞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/>
              <a:t>(</a:t>
            </a:r>
            <a:r>
              <a:rPr lang="ja-JP" altLang="en-US"/>
              <a:t>上位</a:t>
            </a:r>
            <a:r>
              <a:rPr lang="en-US" altLang="ja-JP"/>
              <a:t>10</a:t>
            </a:r>
            <a:r>
              <a:rPr lang="ja-JP" altLang="en-US"/>
              <a:t>業種</a:t>
            </a:r>
            <a:r>
              <a:rPr lang="en-US" altLang="ja-JP"/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822712604457605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'広告費(グラフ用)'!$B$107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'広告費(グラフ用)'!$C$107:$L$107</c:f>
              <c:numCache>
                <c:formatCode>#,##0_);[Red]\(#,##0\)</c:formatCode>
                <c:ptCount val="10"/>
                <c:pt idx="0">
                  <c:v>16284.355179704018</c:v>
                </c:pt>
                <c:pt idx="1">
                  <c:v>15405</c:v>
                </c:pt>
                <c:pt idx="2">
                  <c:v>15435</c:v>
                </c:pt>
                <c:pt idx="3">
                  <c:v>13683</c:v>
                </c:pt>
                <c:pt idx="4">
                  <c:v>11840</c:v>
                </c:pt>
                <c:pt idx="5">
                  <c:v>10553</c:v>
                </c:pt>
                <c:pt idx="6">
                  <c:v>9678</c:v>
                </c:pt>
                <c:pt idx="7">
                  <c:v>10219</c:v>
                </c:pt>
                <c:pt idx="8">
                  <c:v>9991</c:v>
                </c:pt>
                <c:pt idx="9">
                  <c:v>9733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'広告費(グラフ用)'!$B$108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'広告費(グラフ用)'!$C$108:$L$108</c:f>
              <c:numCache>
                <c:formatCode>#,##0_);[Red]\(#,##0\)</c:formatCode>
                <c:ptCount val="10"/>
                <c:pt idx="0">
                  <c:v>10535.675082327112</c:v>
                </c:pt>
                <c:pt idx="1">
                  <c:v>9598</c:v>
                </c:pt>
                <c:pt idx="2">
                  <c:v>9045</c:v>
                </c:pt>
                <c:pt idx="3">
                  <c:v>8598</c:v>
                </c:pt>
                <c:pt idx="4">
                  <c:v>7284</c:v>
                </c:pt>
                <c:pt idx="5">
                  <c:v>6760</c:v>
                </c:pt>
                <c:pt idx="6">
                  <c:v>6943</c:v>
                </c:pt>
                <c:pt idx="7">
                  <c:v>7563</c:v>
                </c:pt>
                <c:pt idx="8">
                  <c:v>7439</c:v>
                </c:pt>
                <c:pt idx="9">
                  <c:v>7392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'広告費(グラフ用)'!$B$109</c:f>
              <c:strCache>
                <c:ptCount val="1"/>
                <c:pt idx="0">
                  <c:v>2. 食品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'広告費(グラフ用)'!$C$109:$L$109</c:f>
              <c:numCache>
                <c:formatCode>#,##0_);[Red]\(#,##0\)</c:formatCode>
                <c:ptCount val="10"/>
                <c:pt idx="0">
                  <c:v>5129.6641791044776</c:v>
                </c:pt>
                <c:pt idx="1">
                  <c:v>5499</c:v>
                </c:pt>
                <c:pt idx="2">
                  <c:v>5792</c:v>
                </c:pt>
                <c:pt idx="3">
                  <c:v>5859</c:v>
                </c:pt>
                <c:pt idx="4">
                  <c:v>4876</c:v>
                </c:pt>
                <c:pt idx="5">
                  <c:v>5145</c:v>
                </c:pt>
                <c:pt idx="6">
                  <c:v>5222</c:v>
                </c:pt>
                <c:pt idx="7">
                  <c:v>5561</c:v>
                </c:pt>
                <c:pt idx="8">
                  <c:v>5528</c:v>
                </c:pt>
                <c:pt idx="9">
                  <c:v>5865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'広告費(グラフ用)'!$B$110</c:f>
              <c:strCache>
                <c:ptCount val="1"/>
                <c:pt idx="0">
                  <c:v>13. 出版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'広告費(グラフ用)'!$C$110:$L$110</c:f>
              <c:numCache>
                <c:formatCode>#,##0_);[Red]\(#,##0\)</c:formatCode>
                <c:ptCount val="10"/>
                <c:pt idx="0">
                  <c:v>10204.994797086369</c:v>
                </c:pt>
                <c:pt idx="1">
                  <c:v>9807</c:v>
                </c:pt>
                <c:pt idx="2">
                  <c:v>9307</c:v>
                </c:pt>
                <c:pt idx="3">
                  <c:v>7990</c:v>
                </c:pt>
                <c:pt idx="4">
                  <c:v>6611</c:v>
                </c:pt>
                <c:pt idx="5">
                  <c:v>6123</c:v>
                </c:pt>
                <c:pt idx="6">
                  <c:v>5696</c:v>
                </c:pt>
                <c:pt idx="7">
                  <c:v>5702</c:v>
                </c:pt>
                <c:pt idx="8">
                  <c:v>5647</c:v>
                </c:pt>
                <c:pt idx="9">
                  <c:v>5469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'広告費(グラフ用)'!$B$111</c:f>
              <c:strCache>
                <c:ptCount val="1"/>
                <c:pt idx="0">
                  <c:v>14. 情報・通信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'広告費(グラフ用)'!$C$111:$L$111</c:f>
              <c:numCache>
                <c:formatCode>#,##0_);[Red]\(#,##0\)</c:formatCode>
                <c:ptCount val="10"/>
                <c:pt idx="0">
                  <c:v>7301.3972055888225</c:v>
                </c:pt>
                <c:pt idx="1">
                  <c:v>7316</c:v>
                </c:pt>
                <c:pt idx="2">
                  <c:v>6859</c:v>
                </c:pt>
                <c:pt idx="3">
                  <c:v>5455</c:v>
                </c:pt>
                <c:pt idx="4">
                  <c:v>4023</c:v>
                </c:pt>
                <c:pt idx="5">
                  <c:v>3825</c:v>
                </c:pt>
                <c:pt idx="6">
                  <c:v>3831</c:v>
                </c:pt>
                <c:pt idx="7">
                  <c:v>3903</c:v>
                </c:pt>
                <c:pt idx="8">
                  <c:v>3570</c:v>
                </c:pt>
                <c:pt idx="9">
                  <c:v>3415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'広告費(グラフ用)'!$B$112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'広告費(グラフ用)'!$C$112:$L$112</c:f>
              <c:numCache>
                <c:formatCode>#,##0_);[Red]\(#,##0\)</c:formatCode>
                <c:ptCount val="10"/>
                <c:pt idx="0">
                  <c:v>2332.4538258575199</c:v>
                </c:pt>
                <c:pt idx="1">
                  <c:v>2652</c:v>
                </c:pt>
                <c:pt idx="2">
                  <c:v>2525</c:v>
                </c:pt>
                <c:pt idx="3">
                  <c:v>2378</c:v>
                </c:pt>
                <c:pt idx="4">
                  <c:v>2751</c:v>
                </c:pt>
                <c:pt idx="5">
                  <c:v>3017</c:v>
                </c:pt>
                <c:pt idx="6">
                  <c:v>2726</c:v>
                </c:pt>
                <c:pt idx="7">
                  <c:v>3130</c:v>
                </c:pt>
                <c:pt idx="8">
                  <c:v>3450</c:v>
                </c:pt>
                <c:pt idx="9">
                  <c:v>3405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'広告費(グラフ用)'!$B$113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'広告費(グラフ用)'!$C$113:$L$113</c:f>
              <c:numCache>
                <c:formatCode>#,##0_);[Red]\(#,##0\)</c:formatCode>
                <c:ptCount val="10"/>
                <c:pt idx="0">
                  <c:v>7609.7318768619671</c:v>
                </c:pt>
                <c:pt idx="1">
                  <c:v>7663</c:v>
                </c:pt>
                <c:pt idx="2">
                  <c:v>7670</c:v>
                </c:pt>
                <c:pt idx="3">
                  <c:v>6417</c:v>
                </c:pt>
                <c:pt idx="4">
                  <c:v>4600</c:v>
                </c:pt>
                <c:pt idx="5">
                  <c:v>4126</c:v>
                </c:pt>
                <c:pt idx="6">
                  <c:v>3689</c:v>
                </c:pt>
                <c:pt idx="7">
                  <c:v>3589</c:v>
                </c:pt>
                <c:pt idx="8">
                  <c:v>3398</c:v>
                </c:pt>
                <c:pt idx="9">
                  <c:v>3168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'広告費(グラフ用)'!$B$114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'広告費(グラフ用)'!$C$114:$L$114</c:f>
              <c:numCache>
                <c:formatCode>#,##0_);[Red]\(#,##0\)</c:formatCode>
                <c:ptCount val="10"/>
                <c:pt idx="0">
                  <c:v>6388.7640449438204</c:v>
                </c:pt>
                <c:pt idx="1">
                  <c:v>5686</c:v>
                </c:pt>
                <c:pt idx="2">
                  <c:v>5363</c:v>
                </c:pt>
                <c:pt idx="3">
                  <c:v>4451</c:v>
                </c:pt>
                <c:pt idx="4">
                  <c:v>3210</c:v>
                </c:pt>
                <c:pt idx="5">
                  <c:v>2982</c:v>
                </c:pt>
                <c:pt idx="6">
                  <c:v>2853</c:v>
                </c:pt>
                <c:pt idx="7">
                  <c:v>2917</c:v>
                </c:pt>
                <c:pt idx="8">
                  <c:v>2846</c:v>
                </c:pt>
                <c:pt idx="9">
                  <c:v>2803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'広告費(グラフ用)'!$B$115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'広告費(グラフ用)'!$C$115:$L$115</c:f>
              <c:numCache>
                <c:formatCode>#,##0_);[Red]\(#,##0\)</c:formatCode>
                <c:ptCount val="10"/>
                <c:pt idx="0">
                  <c:v>5949.5268138801266</c:v>
                </c:pt>
                <c:pt idx="1">
                  <c:v>5658</c:v>
                </c:pt>
                <c:pt idx="2">
                  <c:v>5221</c:v>
                </c:pt>
                <c:pt idx="3">
                  <c:v>4224</c:v>
                </c:pt>
                <c:pt idx="4">
                  <c:v>3498</c:v>
                </c:pt>
                <c:pt idx="5">
                  <c:v>3141</c:v>
                </c:pt>
                <c:pt idx="6">
                  <c:v>2785</c:v>
                </c:pt>
                <c:pt idx="7">
                  <c:v>2891</c:v>
                </c:pt>
                <c:pt idx="8">
                  <c:v>2820</c:v>
                </c:pt>
                <c:pt idx="9">
                  <c:v>2527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'広告費(グラフ用)'!$B$116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'広告費(グラフ用)'!$C$106:$L$106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'広告費(グラフ用)'!$C$116:$L$116</c:f>
              <c:numCache>
                <c:formatCode>#,##0_);[Red]\(#,##0\)</c:formatCode>
                <c:ptCount val="10"/>
                <c:pt idx="0">
                  <c:v>3168.1243926141888</c:v>
                </c:pt>
                <c:pt idx="1">
                  <c:v>3260</c:v>
                </c:pt>
                <c:pt idx="2">
                  <c:v>2776</c:v>
                </c:pt>
                <c:pt idx="3">
                  <c:v>2404</c:v>
                </c:pt>
                <c:pt idx="4">
                  <c:v>2206</c:v>
                </c:pt>
                <c:pt idx="5">
                  <c:v>2396</c:v>
                </c:pt>
                <c:pt idx="6">
                  <c:v>2019</c:v>
                </c:pt>
                <c:pt idx="7">
                  <c:v>2344</c:v>
                </c:pt>
                <c:pt idx="8">
                  <c:v>2099</c:v>
                </c:pt>
                <c:pt idx="9">
                  <c:v>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72424"/>
        <c:axId val="292466544"/>
      </c:lineChart>
      <c:catAx>
        <c:axId val="29247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6544"/>
        <c:crosses val="autoZero"/>
        <c:auto val="1"/>
        <c:lblAlgn val="ctr"/>
        <c:lblOffset val="100"/>
        <c:noMultiLvlLbl val="0"/>
      </c:catAx>
      <c:valAx>
        <c:axId val="2924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72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&lt; 【</a:t>
            </a:r>
            <a:r>
              <a:rPr lang="ja-JP" altLang="en-US"/>
              <a:t>新聞</a:t>
            </a:r>
            <a:r>
              <a:rPr lang="en-US" altLang="ja-JP"/>
              <a:t>】</a:t>
            </a:r>
            <a:r>
              <a:rPr lang="ja-JP" altLang="en-US"/>
              <a:t>業種別広告費 推移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ja-JP" sz="1400" b="0" i="0" u="none" strike="noStrike" baseline="0">
                <a:effectLst/>
              </a:rPr>
              <a:t>上位</a:t>
            </a: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業種</a:t>
            </a:r>
            <a:r>
              <a:rPr lang="ja-JP" altLang="en-US" sz="1400" b="0" i="0" u="none" strike="noStrike" baseline="0">
                <a:effectLst/>
              </a:rPr>
              <a:t>以外</a:t>
            </a:r>
            <a:r>
              <a:rPr lang="en-US" altLang="ja-JP" sz="1400" b="0" i="0" u="none" strike="noStrike" baseline="0">
                <a:effectLst/>
              </a:rPr>
              <a:t>)</a:t>
            </a:r>
            <a:r>
              <a:rPr lang="ja-JP" altLang="en-US"/>
              <a:t> </a:t>
            </a:r>
            <a:r>
              <a:rPr lang="en-US" altLang="ja-JP"/>
              <a:t>&gt;</a:t>
            </a:r>
            <a:endParaRPr lang="ja-JP"/>
          </a:p>
        </c:rich>
      </c:tx>
      <c:layout>
        <c:manualLayout>
          <c:xMode val="edge"/>
          <c:yMode val="edge"/>
          <c:x val="0.32676192474841514"/>
          <c:y val="7.7097515304919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317213196364319"/>
          <c:y val="6.3380753298190901E-2"/>
          <c:w val="0.7307106537785869"/>
          <c:h val="0.36568848941178944"/>
        </c:manualLayout>
      </c:layout>
      <c:lineChart>
        <c:grouping val="standard"/>
        <c:varyColors val="0"/>
        <c:ser>
          <c:idx val="0"/>
          <c:order val="0"/>
          <c:tx>
            <c:strRef>
              <c:f>'広告費(グラフ用)'!$B$119</c:f>
              <c:strCache>
                <c:ptCount val="1"/>
                <c:pt idx="0">
                  <c:v>16. 金融・保険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'広告費(グラフ用)'!$C$119:$L$119</c:f>
              <c:numCache>
                <c:formatCode>#,##0_);[Red]\(#,##0\)</c:formatCode>
                <c:ptCount val="10"/>
                <c:pt idx="0">
                  <c:v>8398.0263157894733</c:v>
                </c:pt>
                <c:pt idx="1">
                  <c:v>7659</c:v>
                </c:pt>
                <c:pt idx="2">
                  <c:v>6426</c:v>
                </c:pt>
                <c:pt idx="3">
                  <c:v>4810</c:v>
                </c:pt>
                <c:pt idx="4">
                  <c:v>2889</c:v>
                </c:pt>
                <c:pt idx="5">
                  <c:v>2808</c:v>
                </c:pt>
                <c:pt idx="6">
                  <c:v>2310</c:v>
                </c:pt>
                <c:pt idx="7">
                  <c:v>2105</c:v>
                </c:pt>
                <c:pt idx="8">
                  <c:v>2304</c:v>
                </c:pt>
                <c:pt idx="9">
                  <c:v>2121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'広告費(グラフ用)'!$B$120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'広告費(グラフ用)'!$C$120:$L$120</c:f>
              <c:numCache>
                <c:formatCode>#,##0_);[Red]\(#,##0\)</c:formatCode>
                <c:ptCount val="10"/>
                <c:pt idx="0">
                  <c:v>3109.768378650554</c:v>
                </c:pt>
                <c:pt idx="1">
                  <c:v>3088</c:v>
                </c:pt>
                <c:pt idx="2">
                  <c:v>2981</c:v>
                </c:pt>
                <c:pt idx="3">
                  <c:v>2886</c:v>
                </c:pt>
                <c:pt idx="4">
                  <c:v>2373</c:v>
                </c:pt>
                <c:pt idx="5">
                  <c:v>2330</c:v>
                </c:pt>
                <c:pt idx="6">
                  <c:v>1988</c:v>
                </c:pt>
                <c:pt idx="7">
                  <c:v>1942</c:v>
                </c:pt>
                <c:pt idx="8">
                  <c:v>2125</c:v>
                </c:pt>
                <c:pt idx="9">
                  <c:v>2081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'広告費(グラフ用)'!$B$121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'広告費(グラフ用)'!$C$121:$L$121</c:f>
              <c:numCache>
                <c:formatCode>#,##0_);[Red]\(#,##0\)</c:formatCode>
                <c:ptCount val="10"/>
                <c:pt idx="0">
                  <c:v>3005.3821313240041</c:v>
                </c:pt>
                <c:pt idx="1">
                  <c:v>2792</c:v>
                </c:pt>
                <c:pt idx="2">
                  <c:v>2588</c:v>
                </c:pt>
                <c:pt idx="3">
                  <c:v>2306</c:v>
                </c:pt>
                <c:pt idx="4">
                  <c:v>1982</c:v>
                </c:pt>
                <c:pt idx="5">
                  <c:v>1829</c:v>
                </c:pt>
                <c:pt idx="6">
                  <c:v>1762</c:v>
                </c:pt>
                <c:pt idx="7">
                  <c:v>1700</c:v>
                </c:pt>
                <c:pt idx="8">
                  <c:v>1694</c:v>
                </c:pt>
                <c:pt idx="9">
                  <c:v>1816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'広告費(グラフ用)'!$B$122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'広告費(グラフ用)'!$C$122:$L$122</c:f>
              <c:numCache>
                <c:formatCode>#,##0_);[Red]\(#,##0\)</c:formatCode>
                <c:ptCount val="10"/>
                <c:pt idx="0">
                  <c:v>5081.8915801614767</c:v>
                </c:pt>
                <c:pt idx="1">
                  <c:v>4406</c:v>
                </c:pt>
                <c:pt idx="2">
                  <c:v>3883</c:v>
                </c:pt>
                <c:pt idx="3">
                  <c:v>2921</c:v>
                </c:pt>
                <c:pt idx="4">
                  <c:v>1784</c:v>
                </c:pt>
                <c:pt idx="5">
                  <c:v>1547</c:v>
                </c:pt>
                <c:pt idx="6">
                  <c:v>1403</c:v>
                </c:pt>
                <c:pt idx="7">
                  <c:v>1444</c:v>
                </c:pt>
                <c:pt idx="8">
                  <c:v>1662</c:v>
                </c:pt>
                <c:pt idx="9">
                  <c:v>1552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'広告費(グラフ用)'!$B$123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'広告費(グラフ用)'!$C$123:$L$123</c:f>
              <c:numCache>
                <c:formatCode>#,##0_);[Red]\(#,##0\)</c:formatCode>
                <c:ptCount val="10"/>
                <c:pt idx="0">
                  <c:v>2408.4507042253522</c:v>
                </c:pt>
                <c:pt idx="1">
                  <c:v>2052</c:v>
                </c:pt>
                <c:pt idx="2">
                  <c:v>2211</c:v>
                </c:pt>
                <c:pt idx="3">
                  <c:v>1971</c:v>
                </c:pt>
                <c:pt idx="4">
                  <c:v>1975</c:v>
                </c:pt>
                <c:pt idx="5">
                  <c:v>1579</c:v>
                </c:pt>
                <c:pt idx="6">
                  <c:v>1265</c:v>
                </c:pt>
                <c:pt idx="7">
                  <c:v>1450</c:v>
                </c:pt>
                <c:pt idx="8">
                  <c:v>1327</c:v>
                </c:pt>
                <c:pt idx="9">
                  <c:v>1385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'広告費(グラフ用)'!$B$124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/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'広告費(グラフ用)'!$C$124:$L$124</c:f>
              <c:numCache>
                <c:formatCode>#,##0_);[Red]\(#,##0\)</c:formatCode>
                <c:ptCount val="10"/>
                <c:pt idx="0">
                  <c:v>1131.7073170731708</c:v>
                </c:pt>
                <c:pt idx="1">
                  <c:v>1392</c:v>
                </c:pt>
                <c:pt idx="2">
                  <c:v>1280</c:v>
                </c:pt>
                <c:pt idx="3">
                  <c:v>1132</c:v>
                </c:pt>
                <c:pt idx="4">
                  <c:v>1185</c:v>
                </c:pt>
                <c:pt idx="5">
                  <c:v>1440</c:v>
                </c:pt>
                <c:pt idx="6">
                  <c:v>1641</c:v>
                </c:pt>
                <c:pt idx="7">
                  <c:v>1675</c:v>
                </c:pt>
                <c:pt idx="8">
                  <c:v>1627</c:v>
                </c:pt>
                <c:pt idx="9">
                  <c:v>1379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'広告費(グラフ用)'!$B$125</c:f>
              <c:strCache>
                <c:ptCount val="1"/>
                <c:pt idx="0">
                  <c:v>10. 家庭用品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'広告費(グラフ用)'!$C$125:$L$125</c:f>
              <c:numCache>
                <c:formatCode>#,##0_);[Red]\(#,##0\)</c:formatCode>
                <c:ptCount val="10"/>
                <c:pt idx="0">
                  <c:v>836.29191321499013</c:v>
                </c:pt>
                <c:pt idx="1">
                  <c:v>848</c:v>
                </c:pt>
                <c:pt idx="2">
                  <c:v>864</c:v>
                </c:pt>
                <c:pt idx="3">
                  <c:v>857</c:v>
                </c:pt>
                <c:pt idx="4">
                  <c:v>864</c:v>
                </c:pt>
                <c:pt idx="5">
                  <c:v>986</c:v>
                </c:pt>
                <c:pt idx="6">
                  <c:v>1017</c:v>
                </c:pt>
                <c:pt idx="7">
                  <c:v>1149</c:v>
                </c:pt>
                <c:pt idx="8">
                  <c:v>1163</c:v>
                </c:pt>
                <c:pt idx="9">
                  <c:v>1225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'広告費(グラフ用)'!$B$126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'広告費(グラフ用)'!$C$126:$L$126</c:f>
              <c:numCache>
                <c:formatCode>#,##0_);[Red]\(#,##0\)</c:formatCode>
                <c:ptCount val="10"/>
                <c:pt idx="0">
                  <c:v>1741.6502946954813</c:v>
                </c:pt>
                <c:pt idx="1">
                  <c:v>1773</c:v>
                </c:pt>
                <c:pt idx="2">
                  <c:v>1299</c:v>
                </c:pt>
                <c:pt idx="3">
                  <c:v>1498</c:v>
                </c:pt>
                <c:pt idx="4">
                  <c:v>1520</c:v>
                </c:pt>
                <c:pt idx="5">
                  <c:v>1458</c:v>
                </c:pt>
                <c:pt idx="6">
                  <c:v>1295</c:v>
                </c:pt>
                <c:pt idx="7">
                  <c:v>1279</c:v>
                </c:pt>
                <c:pt idx="8">
                  <c:v>1174</c:v>
                </c:pt>
                <c:pt idx="9">
                  <c:v>1080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'広告費(グラフ用)'!$B$127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'広告費(グラフ用)'!$C$127:$L$127</c:f>
              <c:numCache>
                <c:formatCode>#,##0_);[Red]\(#,##0\)</c:formatCode>
                <c:ptCount val="10"/>
                <c:pt idx="0">
                  <c:v>778.84615384615392</c:v>
                </c:pt>
                <c:pt idx="1">
                  <c:v>891</c:v>
                </c:pt>
                <c:pt idx="2">
                  <c:v>843</c:v>
                </c:pt>
                <c:pt idx="3">
                  <c:v>803</c:v>
                </c:pt>
                <c:pt idx="4">
                  <c:v>521</c:v>
                </c:pt>
                <c:pt idx="5">
                  <c:v>457</c:v>
                </c:pt>
                <c:pt idx="6">
                  <c:v>479</c:v>
                </c:pt>
                <c:pt idx="7">
                  <c:v>530</c:v>
                </c:pt>
                <c:pt idx="8">
                  <c:v>600</c:v>
                </c:pt>
                <c:pt idx="9">
                  <c:v>718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'広告費(グラフ用)'!$B$128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'広告費(グラフ用)'!$C$128:$L$128</c:f>
              <c:numCache>
                <c:formatCode>#,##0_);[Red]\(#,##0\)</c:formatCode>
                <c:ptCount val="10"/>
                <c:pt idx="0">
                  <c:v>1011.2994350282486</c:v>
                </c:pt>
                <c:pt idx="1">
                  <c:v>1074</c:v>
                </c:pt>
                <c:pt idx="2">
                  <c:v>1102</c:v>
                </c:pt>
                <c:pt idx="3">
                  <c:v>958</c:v>
                </c:pt>
                <c:pt idx="4">
                  <c:v>632</c:v>
                </c:pt>
                <c:pt idx="5">
                  <c:v>631</c:v>
                </c:pt>
                <c:pt idx="6">
                  <c:v>551</c:v>
                </c:pt>
                <c:pt idx="7">
                  <c:v>640</c:v>
                </c:pt>
                <c:pt idx="8">
                  <c:v>628</c:v>
                </c:pt>
                <c:pt idx="9">
                  <c:v>701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'広告費(グラフ用)'!$B$129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'広告費(グラフ用)'!$C$118:$L$118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'広告費(グラフ用)'!$C$129:$L$129</c:f>
              <c:numCache>
                <c:formatCode>#,##0_);[Red]\(#,##0\)</c:formatCode>
                <c:ptCount val="10"/>
                <c:pt idx="0">
                  <c:v>1339.6603396603398</c:v>
                </c:pt>
                <c:pt idx="1">
                  <c:v>1341</c:v>
                </c:pt>
                <c:pt idx="2">
                  <c:v>1150</c:v>
                </c:pt>
                <c:pt idx="3">
                  <c:v>1159</c:v>
                </c:pt>
                <c:pt idx="4">
                  <c:v>775</c:v>
                </c:pt>
                <c:pt idx="5">
                  <c:v>827</c:v>
                </c:pt>
                <c:pt idx="6">
                  <c:v>747</c:v>
                </c:pt>
                <c:pt idx="7">
                  <c:v>687</c:v>
                </c:pt>
                <c:pt idx="8">
                  <c:v>608</c:v>
                </c:pt>
                <c:pt idx="9">
                  <c:v>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68112"/>
        <c:axId val="292466936"/>
      </c:lineChart>
      <c:catAx>
        <c:axId val="29246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6936"/>
        <c:crosses val="autoZero"/>
        <c:auto val="1"/>
        <c:lblAlgn val="ctr"/>
        <c:lblOffset val="100"/>
        <c:noMultiLvlLbl val="0"/>
      </c:catAx>
      <c:valAx>
        <c:axId val="29246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8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/>
              <a:t>&lt; 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en-US" sz="1400" b="0" i="0" u="none" strike="noStrike" baseline="0">
                <a:effectLst/>
              </a:rPr>
              <a:t>雑誌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ja-JP" sz="1400" b="0" i="0" u="none" strike="noStrike" baseline="0">
                <a:effectLst/>
              </a:rPr>
              <a:t>業種別広告費 </a:t>
            </a:r>
            <a:r>
              <a:rPr lang="ja-JP"/>
              <a:t> 構成比推移</a:t>
            </a:r>
            <a:r>
              <a:rPr lang="en-US"/>
              <a:t> &gt;</a:t>
            </a:r>
            <a:endParaRPr lang="ja-JP"/>
          </a:p>
        </c:rich>
      </c:tx>
      <c:layout>
        <c:manualLayout>
          <c:xMode val="edge"/>
          <c:yMode val="edge"/>
          <c:x val="0.155718772859442"/>
          <c:y val="8.82875569648632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'広告費(グラフ用)'!$B$184</c:f>
              <c:strCache>
                <c:ptCount val="1"/>
                <c:pt idx="0">
                  <c:v>21. 案内・その他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'広告費(グラフ用)'!$C$184:$L$184</c:f>
              <c:numCache>
                <c:formatCode>0.0%</c:formatCode>
                <c:ptCount val="10"/>
                <c:pt idx="0">
                  <c:v>2.9151193312528193E-3</c:v>
                </c:pt>
                <c:pt idx="1">
                  <c:v>3.2673012606122976E-3</c:v>
                </c:pt>
                <c:pt idx="2">
                  <c:v>3.5768811341330424E-3</c:v>
                </c:pt>
                <c:pt idx="3">
                  <c:v>2.770966159882295E-3</c:v>
                </c:pt>
                <c:pt idx="4">
                  <c:v>2.175346077785102E-3</c:v>
                </c:pt>
                <c:pt idx="5">
                  <c:v>1.9758507135016466E-3</c:v>
                </c:pt>
                <c:pt idx="6">
                  <c:v>1.966955153422502E-3</c:v>
                </c:pt>
                <c:pt idx="7">
                  <c:v>2.0384163073304588E-3</c:v>
                </c:pt>
                <c:pt idx="8">
                  <c:v>2.1608643457382954E-3</c:v>
                </c:pt>
                <c:pt idx="9">
                  <c:v>2.32E-3</c:v>
                </c:pt>
              </c:numCache>
            </c:numRef>
          </c:val>
        </c:ser>
        <c:ser>
          <c:idx val="1"/>
          <c:order val="1"/>
          <c:tx>
            <c:strRef>
              <c:f>'広告費(グラフ用)'!$B$185</c:f>
              <c:strCache>
                <c:ptCount val="1"/>
                <c:pt idx="0">
                  <c:v>1. エネルギー・素材・機械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'広告費(グラフ用)'!$C$185:$L$185</c:f>
              <c:numCache>
                <c:formatCode>0.0%</c:formatCode>
                <c:ptCount val="10"/>
                <c:pt idx="0">
                  <c:v>8.5623555797359179E-3</c:v>
                </c:pt>
                <c:pt idx="1">
                  <c:v>9.5446359660406477E-3</c:v>
                </c:pt>
                <c:pt idx="2">
                  <c:v>1.1450381679389313E-2</c:v>
                </c:pt>
                <c:pt idx="3">
                  <c:v>8.4109857773418343E-3</c:v>
                </c:pt>
                <c:pt idx="4">
                  <c:v>8.8002636783124592E-3</c:v>
                </c:pt>
                <c:pt idx="5">
                  <c:v>8.2327113062568603E-3</c:v>
                </c:pt>
                <c:pt idx="6">
                  <c:v>6.530291109362707E-3</c:v>
                </c:pt>
                <c:pt idx="7">
                  <c:v>4.9392395139161117E-3</c:v>
                </c:pt>
                <c:pt idx="8">
                  <c:v>5.0420168067226894E-3</c:v>
                </c:pt>
                <c:pt idx="9">
                  <c:v>5.9199999999999999E-3</c:v>
                </c:pt>
              </c:numCache>
            </c:numRef>
          </c:val>
        </c:ser>
        <c:ser>
          <c:idx val="2"/>
          <c:order val="2"/>
          <c:tx>
            <c:strRef>
              <c:f>'広告費(グラフ用)'!$B$186</c:f>
              <c:strCache>
                <c:ptCount val="1"/>
                <c:pt idx="0">
                  <c:v>13. 出版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'広告費(グラフ用)'!$C$186:$L$186</c:f>
              <c:numCache>
                <c:formatCode>0.0%</c:formatCode>
                <c:ptCount val="10"/>
                <c:pt idx="0">
                  <c:v>1.2039784546935078E-2</c:v>
                </c:pt>
                <c:pt idx="1">
                  <c:v>1.0805248263442244E-2</c:v>
                </c:pt>
                <c:pt idx="2">
                  <c:v>1.0708833151581243E-2</c:v>
                </c:pt>
                <c:pt idx="3">
                  <c:v>1.1623344776851398E-2</c:v>
                </c:pt>
                <c:pt idx="4">
                  <c:v>1.1865524060646011E-2</c:v>
                </c:pt>
                <c:pt idx="5">
                  <c:v>1.1050128064398097E-2</c:v>
                </c:pt>
                <c:pt idx="6">
                  <c:v>1.2037765538945712E-2</c:v>
                </c:pt>
                <c:pt idx="7">
                  <c:v>1.164249313994512E-2</c:v>
                </c:pt>
                <c:pt idx="8">
                  <c:v>1.2004801920768308E-2</c:v>
                </c:pt>
                <c:pt idx="9">
                  <c:v>1.0200000000000001E-2</c:v>
                </c:pt>
              </c:numCache>
            </c:numRef>
          </c:val>
        </c:ser>
        <c:ser>
          <c:idx val="3"/>
          <c:order val="3"/>
          <c:tx>
            <c:strRef>
              <c:f>'広告費(グラフ用)'!$B$187</c:f>
              <c:strCache>
                <c:ptCount val="1"/>
                <c:pt idx="0">
                  <c:v>19. 官公庁・団体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'広告費(グラフ用)'!$C$187:$L$187</c:f>
              <c:numCache>
                <c:formatCode>0.0%</c:formatCode>
                <c:ptCount val="10"/>
                <c:pt idx="0">
                  <c:v>1.1476095180656834E-2</c:v>
                </c:pt>
                <c:pt idx="1">
                  <c:v>1.137123745819398E-2</c:v>
                </c:pt>
                <c:pt idx="2">
                  <c:v>1.1406761177753544E-2</c:v>
                </c:pt>
                <c:pt idx="3">
                  <c:v>1.2432564982834723E-2</c:v>
                </c:pt>
                <c:pt idx="4">
                  <c:v>1.1404087013843111E-2</c:v>
                </c:pt>
                <c:pt idx="5">
                  <c:v>8.5620197585071344E-3</c:v>
                </c:pt>
                <c:pt idx="6">
                  <c:v>8.2218725413060589E-3</c:v>
                </c:pt>
                <c:pt idx="7">
                  <c:v>8.3104664837318695E-3</c:v>
                </c:pt>
                <c:pt idx="8">
                  <c:v>9.1636654661864745E-3</c:v>
                </c:pt>
                <c:pt idx="9">
                  <c:v>1.1679999999999999E-2</c:v>
                </c:pt>
              </c:numCache>
            </c:numRef>
          </c:val>
        </c:ser>
        <c:ser>
          <c:idx val="4"/>
          <c:order val="4"/>
          <c:tx>
            <c:strRef>
              <c:f>'広告費(グラフ用)'!$B$188</c:f>
              <c:strCache>
                <c:ptCount val="1"/>
                <c:pt idx="0">
                  <c:v>10. 家庭用品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'広告費(グラフ用)'!$C$188:$L$188</c:f>
              <c:numCache>
                <c:formatCode>0.0%</c:formatCode>
                <c:ptCount val="10"/>
                <c:pt idx="0">
                  <c:v>1.2469321833870329E-2</c:v>
                </c:pt>
                <c:pt idx="1">
                  <c:v>1.4355544121430409E-2</c:v>
                </c:pt>
                <c:pt idx="2">
                  <c:v>1.2933478735005452E-2</c:v>
                </c:pt>
                <c:pt idx="3">
                  <c:v>1.3683178028445316E-2</c:v>
                </c:pt>
                <c:pt idx="4">
                  <c:v>1.4601186552406064E-2</c:v>
                </c:pt>
                <c:pt idx="5">
                  <c:v>1.624588364434687E-2</c:v>
                </c:pt>
                <c:pt idx="6">
                  <c:v>1.8371361132966169E-2</c:v>
                </c:pt>
                <c:pt idx="7">
                  <c:v>1.8463347706781656E-2</c:v>
                </c:pt>
                <c:pt idx="8">
                  <c:v>2.220888355342137E-2</c:v>
                </c:pt>
                <c:pt idx="9">
                  <c:v>2.1479999999999999E-2</c:v>
                </c:pt>
              </c:numCache>
            </c:numRef>
          </c:val>
        </c:ser>
        <c:ser>
          <c:idx val="5"/>
          <c:order val="5"/>
          <c:tx>
            <c:strRef>
              <c:f>'広告費(グラフ用)'!$B$189</c:f>
              <c:strCache>
                <c:ptCount val="1"/>
                <c:pt idx="0">
                  <c:v>18. 外食・各種サービス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'広告費(グラフ用)'!$C$189:$L$189</c:f>
              <c:numCache>
                <c:formatCode>0.0%</c:formatCode>
                <c:ptCount val="10"/>
                <c:pt idx="0">
                  <c:v>4.0865720623936085E-2</c:v>
                </c:pt>
                <c:pt idx="1">
                  <c:v>4.0699768458965786E-2</c:v>
                </c:pt>
                <c:pt idx="2">
                  <c:v>4.1264994547437296E-2</c:v>
                </c:pt>
                <c:pt idx="3">
                  <c:v>3.2883766552231485E-2</c:v>
                </c:pt>
                <c:pt idx="4">
                  <c:v>3.2333553065260381E-2</c:v>
                </c:pt>
                <c:pt idx="5">
                  <c:v>2.9784120014635932E-2</c:v>
                </c:pt>
                <c:pt idx="6">
                  <c:v>2.6711250983477576E-2</c:v>
                </c:pt>
                <c:pt idx="7">
                  <c:v>2.4500196001568011E-2</c:v>
                </c:pt>
                <c:pt idx="8">
                  <c:v>2.3969587835134053E-2</c:v>
                </c:pt>
                <c:pt idx="9">
                  <c:v>2.1520000000000001E-2</c:v>
                </c:pt>
              </c:numCache>
            </c:numRef>
          </c:val>
        </c:ser>
        <c:ser>
          <c:idx val="6"/>
          <c:order val="6"/>
          <c:tx>
            <c:strRef>
              <c:f>'広告費(グラフ用)'!$B$190</c:f>
              <c:strCache>
                <c:ptCount val="1"/>
                <c:pt idx="0">
                  <c:v>16. 金融・保険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'広告費(グラフ用)'!$C$190:$L$190</c:f>
              <c:numCache>
                <c:formatCode>0.0%</c:formatCode>
                <c:ptCount val="10"/>
                <c:pt idx="0">
                  <c:v>5.2618975733904276E-2</c:v>
                </c:pt>
                <c:pt idx="1">
                  <c:v>5.1710830975045023E-2</c:v>
                </c:pt>
                <c:pt idx="2">
                  <c:v>4.2988004362050164E-2</c:v>
                </c:pt>
                <c:pt idx="3">
                  <c:v>3.5752820009808728E-2</c:v>
                </c:pt>
                <c:pt idx="4">
                  <c:v>3.1509558338826633E-2</c:v>
                </c:pt>
                <c:pt idx="5">
                  <c:v>3.0186608122941824E-2</c:v>
                </c:pt>
                <c:pt idx="6">
                  <c:v>2.9661683713611331E-2</c:v>
                </c:pt>
                <c:pt idx="7">
                  <c:v>2.3520188161505293E-2</c:v>
                </c:pt>
                <c:pt idx="8">
                  <c:v>2.5210084033613446E-2</c:v>
                </c:pt>
                <c:pt idx="9">
                  <c:v>2.3359999999999999E-2</c:v>
                </c:pt>
              </c:numCache>
            </c:numRef>
          </c:val>
        </c:ser>
        <c:ser>
          <c:idx val="7"/>
          <c:order val="7"/>
          <c:tx>
            <c:strRef>
              <c:f>'広告費(グラフ用)'!$B$191</c:f>
              <c:strCache>
                <c:ptCount val="1"/>
                <c:pt idx="0">
                  <c:v>8. 家電・Ａ Ｖ 機器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'広告費(グラフ用)'!$C$191:$L$191</c:f>
              <c:numCache>
                <c:formatCode>0.0%</c:formatCode>
                <c:ptCount val="10"/>
                <c:pt idx="0">
                  <c:v>2.7505127973355397E-2</c:v>
                </c:pt>
                <c:pt idx="1">
                  <c:v>2.5829688705942887E-2</c:v>
                </c:pt>
                <c:pt idx="2">
                  <c:v>2.4667393675027263E-2</c:v>
                </c:pt>
                <c:pt idx="3">
                  <c:v>2.7072094163805786E-2</c:v>
                </c:pt>
                <c:pt idx="4">
                  <c:v>2.8707976268951878E-2</c:v>
                </c:pt>
                <c:pt idx="5">
                  <c:v>3.1869740212221005E-2</c:v>
                </c:pt>
                <c:pt idx="6">
                  <c:v>2.981904012588513E-2</c:v>
                </c:pt>
                <c:pt idx="7">
                  <c:v>2.5323402587220697E-2</c:v>
                </c:pt>
                <c:pt idx="8">
                  <c:v>2.7410964385754303E-2</c:v>
                </c:pt>
                <c:pt idx="9">
                  <c:v>2.648E-2</c:v>
                </c:pt>
              </c:numCache>
            </c:numRef>
          </c:val>
        </c:ser>
        <c:ser>
          <c:idx val="8"/>
          <c:order val="8"/>
          <c:tx>
            <c:strRef>
              <c:f>'広告費(グラフ用)'!$B$192</c:f>
              <c:strCache>
                <c:ptCount val="1"/>
                <c:pt idx="0">
                  <c:v>12. 不動産・住宅設備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'広告費(グラフ用)'!$C$192:$L$192</c:f>
              <c:numCache>
                <c:formatCode>0.0%</c:formatCode>
                <c:ptCount val="10"/>
                <c:pt idx="0">
                  <c:v>1.2212472219725313E-2</c:v>
                </c:pt>
                <c:pt idx="1">
                  <c:v>1.2348855158219707E-2</c:v>
                </c:pt>
                <c:pt idx="2">
                  <c:v>1.1908396946564885E-2</c:v>
                </c:pt>
                <c:pt idx="3">
                  <c:v>2.611574301128004E-2</c:v>
                </c:pt>
                <c:pt idx="4">
                  <c:v>2.6796308503625577E-2</c:v>
                </c:pt>
                <c:pt idx="5">
                  <c:v>2.9967069154774973E-2</c:v>
                </c:pt>
                <c:pt idx="6">
                  <c:v>3.2494099134539732E-2</c:v>
                </c:pt>
                <c:pt idx="7">
                  <c:v>2.9361034888279108E-2</c:v>
                </c:pt>
                <c:pt idx="8">
                  <c:v>3.209283713485394E-2</c:v>
                </c:pt>
                <c:pt idx="9">
                  <c:v>3.04E-2</c:v>
                </c:pt>
              </c:numCache>
            </c:numRef>
          </c:val>
        </c:ser>
        <c:ser>
          <c:idx val="9"/>
          <c:order val="9"/>
          <c:tx>
            <c:strRef>
              <c:f>'広告費(グラフ用)'!$B$193</c:f>
              <c:strCache>
                <c:ptCount val="1"/>
                <c:pt idx="0">
                  <c:v>4. 薬品・医療用品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'広告費(グラフ用)'!$C$193:$L$193</c:f>
              <c:numCache>
                <c:formatCode>0.0%</c:formatCode>
                <c:ptCount val="10"/>
                <c:pt idx="0">
                  <c:v>2.8504894366886094E-2</c:v>
                </c:pt>
                <c:pt idx="1">
                  <c:v>2.549524054540777E-2</c:v>
                </c:pt>
                <c:pt idx="2">
                  <c:v>2.6259541984732824E-2</c:v>
                </c:pt>
                <c:pt idx="3">
                  <c:v>2.822461991172143E-2</c:v>
                </c:pt>
                <c:pt idx="4">
                  <c:v>2.7719182597231377E-2</c:v>
                </c:pt>
                <c:pt idx="5">
                  <c:v>2.5722649103549215E-2</c:v>
                </c:pt>
                <c:pt idx="6">
                  <c:v>2.7852084972462627E-2</c:v>
                </c:pt>
                <c:pt idx="7">
                  <c:v>3.2771462171697373E-2</c:v>
                </c:pt>
                <c:pt idx="8">
                  <c:v>2.9731892757102842E-2</c:v>
                </c:pt>
                <c:pt idx="9">
                  <c:v>3.0759999999999999E-2</c:v>
                </c:pt>
              </c:numCache>
            </c:numRef>
          </c:val>
        </c:ser>
        <c:ser>
          <c:idx val="10"/>
          <c:order val="10"/>
          <c:tx>
            <c:strRef>
              <c:f>'広告費(グラフ用)'!$B$194</c:f>
              <c:strCache>
                <c:ptCount val="1"/>
                <c:pt idx="0">
                  <c:v>20. 教育・医療サービス・宗教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'広告費(グラフ用)'!$C$194:$L$194</c:f>
              <c:numCache>
                <c:formatCode>0.0%</c:formatCode>
                <c:ptCount val="10"/>
                <c:pt idx="0">
                  <c:v>5.9603469268772843E-2</c:v>
                </c:pt>
                <c:pt idx="1">
                  <c:v>5.7062001543606897E-2</c:v>
                </c:pt>
                <c:pt idx="2">
                  <c:v>5.2148309705561613E-2</c:v>
                </c:pt>
                <c:pt idx="3">
                  <c:v>4.6223639038744484E-2</c:v>
                </c:pt>
                <c:pt idx="4">
                  <c:v>4.7132498352010548E-2</c:v>
                </c:pt>
                <c:pt idx="5">
                  <c:v>4.211489206000732E-2</c:v>
                </c:pt>
                <c:pt idx="6">
                  <c:v>4.1227380015735643E-2</c:v>
                </c:pt>
                <c:pt idx="7">
                  <c:v>4.0062720501764015E-2</c:v>
                </c:pt>
                <c:pt idx="8">
                  <c:v>3.8615446178471388E-2</c:v>
                </c:pt>
                <c:pt idx="9">
                  <c:v>3.5400000000000001E-2</c:v>
                </c:pt>
              </c:numCache>
            </c:numRef>
          </c:val>
        </c:ser>
        <c:ser>
          <c:idx val="11"/>
          <c:order val="11"/>
          <c:tx>
            <c:strRef>
              <c:f>'広告費(グラフ用)'!$B$195</c:f>
              <c:strCache>
                <c:ptCount val="1"/>
                <c:pt idx="0">
                  <c:v>9. 自動車・関連品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'広告費(グラフ用)'!$C$195:$L$195</c:f>
              <c:numCache>
                <c:formatCode>0.0%</c:formatCode>
                <c:ptCount val="10"/>
                <c:pt idx="0">
                  <c:v>6.3452872828810028E-2</c:v>
                </c:pt>
                <c:pt idx="1">
                  <c:v>5.67532801646514E-2</c:v>
                </c:pt>
                <c:pt idx="2">
                  <c:v>5.3675027262813521E-2</c:v>
                </c:pt>
                <c:pt idx="3">
                  <c:v>4.9950956351152528E-2</c:v>
                </c:pt>
                <c:pt idx="4">
                  <c:v>4.5023071852340148E-2</c:v>
                </c:pt>
                <c:pt idx="5">
                  <c:v>3.5528723015001831E-2</c:v>
                </c:pt>
                <c:pt idx="6">
                  <c:v>3.2690794649881984E-2</c:v>
                </c:pt>
                <c:pt idx="7">
                  <c:v>3.394747157977264E-2</c:v>
                </c:pt>
                <c:pt idx="8">
                  <c:v>3.3973589435774311E-2</c:v>
                </c:pt>
                <c:pt idx="9">
                  <c:v>3.6639999999999999E-2</c:v>
                </c:pt>
              </c:numCache>
            </c:numRef>
          </c:val>
        </c:ser>
        <c:ser>
          <c:idx val="12"/>
          <c:order val="12"/>
          <c:tx>
            <c:strRef>
              <c:f>'広告費(グラフ用)'!$B$196</c:f>
              <c:strCache>
                <c:ptCount val="1"/>
                <c:pt idx="0">
                  <c:v>7. 精密機器・事務用品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'広告費(グラフ用)'!$C$196:$L$196</c:f>
              <c:numCache>
                <c:formatCode>0.0%</c:formatCode>
                <c:ptCount val="10"/>
                <c:pt idx="0">
                  <c:v>2.3743665415339892E-2</c:v>
                </c:pt>
                <c:pt idx="1">
                  <c:v>2.5623874453305891E-2</c:v>
                </c:pt>
                <c:pt idx="2">
                  <c:v>2.7415485278080697E-2</c:v>
                </c:pt>
                <c:pt idx="3">
                  <c:v>2.9254536537518392E-2</c:v>
                </c:pt>
                <c:pt idx="4">
                  <c:v>2.7158866183256428E-2</c:v>
                </c:pt>
                <c:pt idx="5">
                  <c:v>2.8430296377607026E-2</c:v>
                </c:pt>
                <c:pt idx="6">
                  <c:v>3.257277734067663E-2</c:v>
                </c:pt>
                <c:pt idx="7">
                  <c:v>3.5829086632693061E-2</c:v>
                </c:pt>
                <c:pt idx="8">
                  <c:v>3.6614645858343335E-2</c:v>
                </c:pt>
                <c:pt idx="9">
                  <c:v>3.9960000000000002E-2</c:v>
                </c:pt>
              </c:numCache>
            </c:numRef>
          </c:val>
        </c:ser>
        <c:ser>
          <c:idx val="13"/>
          <c:order val="13"/>
          <c:tx>
            <c:strRef>
              <c:f>'広告費(グラフ用)'!$B$197</c:f>
              <c:strCache>
                <c:ptCount val="1"/>
                <c:pt idx="0">
                  <c:v>15. 流通・小売業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'広告費(グラフ用)'!$C$197:$L$197</c:f>
              <c:numCache>
                <c:formatCode>0.0%</c:formatCode>
                <c:ptCount val="10"/>
                <c:pt idx="0">
                  <c:v>6.2620274355154423E-2</c:v>
                </c:pt>
                <c:pt idx="1">
                  <c:v>4.9524054540776949E-2</c:v>
                </c:pt>
                <c:pt idx="2">
                  <c:v>4.8353326063249727E-2</c:v>
                </c:pt>
                <c:pt idx="3">
                  <c:v>4.6615988229524279E-2</c:v>
                </c:pt>
                <c:pt idx="4">
                  <c:v>4.2880685563612395E-2</c:v>
                </c:pt>
                <c:pt idx="5">
                  <c:v>4.4346871569703621E-2</c:v>
                </c:pt>
                <c:pt idx="6">
                  <c:v>4.107002360346184E-2</c:v>
                </c:pt>
                <c:pt idx="7">
                  <c:v>3.9043512348098781E-2</c:v>
                </c:pt>
                <c:pt idx="8">
                  <c:v>3.7855142056822728E-2</c:v>
                </c:pt>
                <c:pt idx="9">
                  <c:v>4.1079999999999998E-2</c:v>
                </c:pt>
              </c:numCache>
            </c:numRef>
          </c:val>
        </c:ser>
        <c:ser>
          <c:idx val="14"/>
          <c:order val="14"/>
          <c:tx>
            <c:strRef>
              <c:f>'広告費(グラフ用)'!$B$198</c:f>
              <c:strCache>
                <c:ptCount val="1"/>
                <c:pt idx="0">
                  <c:v>14. 情報・通信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'広告費(グラフ用)'!$C$198:$L$198</c:f>
              <c:numCache>
                <c:formatCode>0.0%</c:formatCode>
                <c:ptCount val="10"/>
                <c:pt idx="0">
                  <c:v>6.6780986766208833E-2</c:v>
                </c:pt>
                <c:pt idx="1">
                  <c:v>6.4136866478003596E-2</c:v>
                </c:pt>
                <c:pt idx="2">
                  <c:v>6.0697928026172299E-2</c:v>
                </c:pt>
                <c:pt idx="3">
                  <c:v>6.3634134379597848E-2</c:v>
                </c:pt>
                <c:pt idx="4">
                  <c:v>6.2755438365194469E-2</c:v>
                </c:pt>
                <c:pt idx="5">
                  <c:v>5.9458470545188435E-2</c:v>
                </c:pt>
                <c:pt idx="6">
                  <c:v>6.2313139260424866E-2</c:v>
                </c:pt>
                <c:pt idx="7">
                  <c:v>5.2763622108976872E-2</c:v>
                </c:pt>
                <c:pt idx="8">
                  <c:v>4.3857543017206881E-2</c:v>
                </c:pt>
                <c:pt idx="9">
                  <c:v>4.2160000000000003E-2</c:v>
                </c:pt>
              </c:numCache>
            </c:numRef>
          </c:val>
        </c:ser>
        <c:ser>
          <c:idx val="15"/>
          <c:order val="15"/>
          <c:tx>
            <c:strRef>
              <c:f>'広告費(グラフ用)'!$B$199</c:f>
              <c:strCache>
                <c:ptCount val="1"/>
                <c:pt idx="0">
                  <c:v>3. 飲料・嗜好品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'広告費(グラフ用)'!$C$199:$L$199</c:f>
              <c:numCache>
                <c:formatCode>0.0%</c:formatCode>
                <c:ptCount val="10"/>
                <c:pt idx="0">
                  <c:v>5.3084533325542499E-2</c:v>
                </c:pt>
                <c:pt idx="1">
                  <c:v>4.8880885001286338E-2</c:v>
                </c:pt>
                <c:pt idx="2">
                  <c:v>4.8876772082878953E-2</c:v>
                </c:pt>
                <c:pt idx="3">
                  <c:v>5.0171652770966163E-2</c:v>
                </c:pt>
                <c:pt idx="4">
                  <c:v>5.1021753460777849E-2</c:v>
                </c:pt>
                <c:pt idx="5">
                  <c:v>5.1262349066959388E-2</c:v>
                </c:pt>
                <c:pt idx="6">
                  <c:v>4.7678992918961445E-2</c:v>
                </c:pt>
                <c:pt idx="7">
                  <c:v>5.4331634653077228E-2</c:v>
                </c:pt>
                <c:pt idx="8">
                  <c:v>5.5222088835534214E-2</c:v>
                </c:pt>
                <c:pt idx="9">
                  <c:v>5.2839999999999998E-2</c:v>
                </c:pt>
              </c:numCache>
            </c:numRef>
          </c:val>
        </c:ser>
        <c:ser>
          <c:idx val="16"/>
          <c:order val="16"/>
          <c:tx>
            <c:strRef>
              <c:f>'広告費(グラフ用)'!$B$200</c:f>
              <c:strCache>
                <c:ptCount val="1"/>
                <c:pt idx="0">
                  <c:v>2. 食品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'広告費(グラフ用)'!$C$200:$L$200</c:f>
              <c:numCache>
                <c:formatCode>0.0%</c:formatCode>
                <c:ptCount val="10"/>
                <c:pt idx="0">
                  <c:v>5.7814126558727766E-2</c:v>
                </c:pt>
                <c:pt idx="1">
                  <c:v>5.3177257525083614E-2</c:v>
                </c:pt>
                <c:pt idx="2">
                  <c:v>5.1079607415485277E-2</c:v>
                </c:pt>
                <c:pt idx="3">
                  <c:v>5.0441392839627265E-2</c:v>
                </c:pt>
                <c:pt idx="4">
                  <c:v>5.4482531311799608E-2</c:v>
                </c:pt>
                <c:pt idx="5">
                  <c:v>5.4043175997072812E-2</c:v>
                </c:pt>
                <c:pt idx="6">
                  <c:v>5.5900865460267506E-2</c:v>
                </c:pt>
                <c:pt idx="7">
                  <c:v>6.0878087024696201E-2</c:v>
                </c:pt>
                <c:pt idx="8">
                  <c:v>5.6422569027611044E-2</c:v>
                </c:pt>
                <c:pt idx="9">
                  <c:v>5.416E-2</c:v>
                </c:pt>
              </c:numCache>
            </c:numRef>
          </c:val>
        </c:ser>
        <c:ser>
          <c:idx val="17"/>
          <c:order val="17"/>
          <c:tx>
            <c:strRef>
              <c:f>'広告費(グラフ用)'!$B$201</c:f>
              <c:strCache>
                <c:ptCount val="1"/>
                <c:pt idx="0">
                  <c:v>11. 趣味・スポーツ用品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'広告費(グラフ用)'!$C$201:$L$201</c:f>
              <c:numCache>
                <c:formatCode>0.0%</c:formatCode>
                <c:ptCount val="10"/>
                <c:pt idx="0">
                  <c:v>4.3319730395917071E-2</c:v>
                </c:pt>
                <c:pt idx="1">
                  <c:v>4.3143812709030102E-2</c:v>
                </c:pt>
                <c:pt idx="2">
                  <c:v>4.2988004362050164E-2</c:v>
                </c:pt>
                <c:pt idx="3">
                  <c:v>6.9519372241294758E-2</c:v>
                </c:pt>
                <c:pt idx="4">
                  <c:v>7.2775214238628871E-2</c:v>
                </c:pt>
                <c:pt idx="5">
                  <c:v>6.1287961946578852E-2</c:v>
                </c:pt>
                <c:pt idx="6">
                  <c:v>5.7238394964594805E-2</c:v>
                </c:pt>
                <c:pt idx="7">
                  <c:v>5.825166601332811E-2</c:v>
                </c:pt>
                <c:pt idx="8">
                  <c:v>5.6822729091636652E-2</c:v>
                </c:pt>
                <c:pt idx="9">
                  <c:v>5.5079999999999997E-2</c:v>
                </c:pt>
              </c:numCache>
            </c:numRef>
          </c:val>
        </c:ser>
        <c:ser>
          <c:idx val="18"/>
          <c:order val="18"/>
          <c:tx>
            <c:strRef>
              <c:f>'広告費(グラフ用)'!$B$202</c:f>
              <c:strCache>
                <c:ptCount val="1"/>
                <c:pt idx="0">
                  <c:v>17. 交通・レジャー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'広告費(グラフ用)'!$C$202:$L$202</c:f>
              <c:numCache>
                <c:formatCode>0.0%</c:formatCode>
                <c:ptCount val="10"/>
                <c:pt idx="0">
                  <c:v>5.3996290379472414E-2</c:v>
                </c:pt>
                <c:pt idx="1">
                  <c:v>5.9094417288397219E-2</c:v>
                </c:pt>
                <c:pt idx="2">
                  <c:v>6.2333696837513629E-2</c:v>
                </c:pt>
                <c:pt idx="3">
                  <c:v>6.1991172143207457E-2</c:v>
                </c:pt>
                <c:pt idx="4">
                  <c:v>6.4040870138431114E-2</c:v>
                </c:pt>
                <c:pt idx="5">
                  <c:v>6.4398097328942555E-2</c:v>
                </c:pt>
                <c:pt idx="6">
                  <c:v>5.9952793076317859E-2</c:v>
                </c:pt>
                <c:pt idx="7">
                  <c:v>5.8447667581340651E-2</c:v>
                </c:pt>
                <c:pt idx="8">
                  <c:v>6.5906362545018013E-2</c:v>
                </c:pt>
                <c:pt idx="9">
                  <c:v>7.1400000000000005E-2</c:v>
                </c:pt>
              </c:numCache>
            </c:numRef>
          </c:val>
        </c:ser>
        <c:ser>
          <c:idx val="19"/>
          <c:order val="19"/>
          <c:tx>
            <c:strRef>
              <c:f>'広告費(グラフ用)'!$B$203</c:f>
              <c:strCache>
                <c:ptCount val="1"/>
                <c:pt idx="0">
                  <c:v>5. 化粧品・トイレタリー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'広告費(グラフ用)'!$C$203:$L$203</c:f>
              <c:numCache>
                <c:formatCode>0.0%</c:formatCode>
                <c:ptCount val="10"/>
                <c:pt idx="0">
                  <c:v>0.15804444617416474</c:v>
                </c:pt>
                <c:pt idx="1">
                  <c:v>0.16333933624903524</c:v>
                </c:pt>
                <c:pt idx="2">
                  <c:v>0.1629225736095965</c:v>
                </c:pt>
                <c:pt idx="3">
                  <c:v>0.1364639529180971</c:v>
                </c:pt>
                <c:pt idx="4">
                  <c:v>0.13909030982201714</c:v>
                </c:pt>
                <c:pt idx="5">
                  <c:v>0.13926088547383828</c:v>
                </c:pt>
                <c:pt idx="6">
                  <c:v>0.13178599527930762</c:v>
                </c:pt>
                <c:pt idx="7">
                  <c:v>0.13143865150921208</c:v>
                </c:pt>
                <c:pt idx="8">
                  <c:v>0.12288915566226491</c:v>
                </c:pt>
                <c:pt idx="9">
                  <c:v>0.12307999999999999</c:v>
                </c:pt>
              </c:numCache>
            </c:numRef>
          </c:val>
        </c:ser>
        <c:ser>
          <c:idx val="20"/>
          <c:order val="20"/>
          <c:tx>
            <c:strRef>
              <c:f>'広告費(グラフ用)'!$B$204</c:f>
              <c:strCache>
                <c:ptCount val="1"/>
                <c:pt idx="0">
                  <c:v>6. ファッション・アクセサリー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'広告費(グラフ用)'!$C$183:$L$183</c:f>
              <c:strCache>
                <c:ptCount val="10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  <c:pt idx="8">
                  <c:v>2013年</c:v>
                </c:pt>
                <c:pt idx="9">
                  <c:v>2014年</c:v>
                </c:pt>
              </c:strCache>
            </c:strRef>
          </c:cat>
          <c:val>
            <c:numRef>
              <c:f>'広告費(グラフ用)'!$C$204:$L$204</c:f>
              <c:numCache>
                <c:formatCode>0.0%</c:formatCode>
                <c:ptCount val="10"/>
                <c:pt idx="0">
                  <c:v>0.14812138856965326</c:v>
                </c:pt>
                <c:pt idx="1">
                  <c:v>0.17383586313352201</c:v>
                </c:pt>
                <c:pt idx="2">
                  <c:v>0.19234460196292258</c:v>
                </c:pt>
                <c:pt idx="3">
                  <c:v>0.1967631191760667</c:v>
                </c:pt>
                <c:pt idx="4">
                  <c:v>0.19772577455504284</c:v>
                </c:pt>
                <c:pt idx="5">
                  <c:v>0.22627149652396633</c:v>
                </c:pt>
                <c:pt idx="6">
                  <c:v>0.24390243902439024</c:v>
                </c:pt>
                <c:pt idx="7">
                  <c:v>0.2541356330850647</c:v>
                </c:pt>
                <c:pt idx="8">
                  <c:v>0.26282513005202079</c:v>
                </c:pt>
                <c:pt idx="9">
                  <c:v>0.26407999999999998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2469288"/>
        <c:axId val="292465760"/>
      </c:barChart>
      <c:catAx>
        <c:axId val="29246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5760"/>
        <c:crosses val="autoZero"/>
        <c:auto val="1"/>
        <c:lblAlgn val="ctr"/>
        <c:lblOffset val="100"/>
        <c:noMultiLvlLbl val="0"/>
      </c:catAx>
      <c:valAx>
        <c:axId val="2924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924692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2902184862204"/>
          <c:y val="8.6365141843782495E-2"/>
          <c:w val="0.23047097815137782"/>
          <c:h val="0.867670661016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81408</xdr:colOff>
      <xdr:row>3</xdr:row>
      <xdr:rowOff>212912</xdr:rowOff>
    </xdr:from>
    <xdr:ext cx="1424101" cy="478022"/>
    <xdr:sp macro="" textlink="">
      <xdr:nvSpPr>
        <xdr:cNvPr id="2" name="角丸四角形吹き出し 1"/>
        <xdr:cNvSpPr/>
      </xdr:nvSpPr>
      <xdr:spPr>
        <a:xfrm>
          <a:off x="4653408" y="918883"/>
          <a:ext cx="1424101" cy="478022"/>
        </a:xfrm>
        <a:prstGeom prst="wedgeRoundRectCallout">
          <a:avLst>
            <a:gd name="adj1" fmla="val -22839"/>
            <a:gd name="adj2" fmla="val 684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リーマン・ブラザーズ破綻</a:t>
          </a:r>
        </a:p>
      </xdr:txBody>
    </xdr:sp>
    <xdr:clientData/>
  </xdr:oneCellAnchor>
  <xdr:oneCellAnchor>
    <xdr:from>
      <xdr:col>8</xdr:col>
      <xdr:colOff>556464</xdr:colOff>
      <xdr:row>4</xdr:row>
      <xdr:rowOff>197784</xdr:rowOff>
    </xdr:from>
    <xdr:ext cx="1424101" cy="478022"/>
    <xdr:sp macro="" textlink="">
      <xdr:nvSpPr>
        <xdr:cNvPr id="21" name="角丸四角形吹き出し 20"/>
        <xdr:cNvSpPr/>
      </xdr:nvSpPr>
      <xdr:spPr>
        <a:xfrm>
          <a:off x="6652464" y="1139078"/>
          <a:ext cx="1424101" cy="478022"/>
        </a:xfrm>
        <a:prstGeom prst="wedgeRoundRectCallout">
          <a:avLst>
            <a:gd name="adj1" fmla="val -22839"/>
            <a:gd name="adj2" fmla="val 101219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東日本大震災</a:t>
          </a:r>
        </a:p>
      </xdr:txBody>
    </xdr:sp>
    <xdr:clientData/>
  </xdr:oneCellAnchor>
  <xdr:twoCellAnchor>
    <xdr:from>
      <xdr:col>1</xdr:col>
      <xdr:colOff>274542</xdr:colOff>
      <xdr:row>1</xdr:row>
      <xdr:rowOff>67235</xdr:rowOff>
    </xdr:from>
    <xdr:to>
      <xdr:col>12</xdr:col>
      <xdr:colOff>560293</xdr:colOff>
      <xdr:row>43</xdr:row>
      <xdr:rowOff>67234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393015</xdr:colOff>
      <xdr:row>2</xdr:row>
      <xdr:rowOff>141197</xdr:rowOff>
    </xdr:from>
    <xdr:ext cx="1005403" cy="261738"/>
    <xdr:sp macro="" textlink="">
      <xdr:nvSpPr>
        <xdr:cNvPr id="15" name="テキスト ボックス 14"/>
        <xdr:cNvSpPr txBox="1"/>
      </xdr:nvSpPr>
      <xdr:spPr>
        <a:xfrm>
          <a:off x="2679015" y="611844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  <xdr:twoCellAnchor>
    <xdr:from>
      <xdr:col>13</xdr:col>
      <xdr:colOff>543483</xdr:colOff>
      <xdr:row>1</xdr:row>
      <xdr:rowOff>67235</xdr:rowOff>
    </xdr:from>
    <xdr:to>
      <xdr:col>25</xdr:col>
      <xdr:colOff>67234</xdr:colOff>
      <xdr:row>43</xdr:row>
      <xdr:rowOff>67234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753315</xdr:colOff>
      <xdr:row>46</xdr:row>
      <xdr:rowOff>111216</xdr:rowOff>
    </xdr:from>
    <xdr:to>
      <xdr:col>36</xdr:col>
      <xdr:colOff>739028</xdr:colOff>
      <xdr:row>77</xdr:row>
      <xdr:rowOff>224986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81408</xdr:colOff>
      <xdr:row>48</xdr:row>
      <xdr:rowOff>212912</xdr:rowOff>
    </xdr:from>
    <xdr:ext cx="1424101" cy="478022"/>
    <xdr:sp macro="" textlink="">
      <xdr:nvSpPr>
        <xdr:cNvPr id="9" name="角丸四角形吹き出し 8"/>
        <xdr:cNvSpPr/>
      </xdr:nvSpPr>
      <xdr:spPr>
        <a:xfrm>
          <a:off x="4653408" y="918883"/>
          <a:ext cx="1424101" cy="478022"/>
        </a:xfrm>
        <a:prstGeom prst="wedgeRoundRectCallout">
          <a:avLst>
            <a:gd name="adj1" fmla="val -22839"/>
            <a:gd name="adj2" fmla="val 684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リーマン・ブラザーズ破綻</a:t>
          </a:r>
        </a:p>
      </xdr:txBody>
    </xdr:sp>
    <xdr:clientData/>
  </xdr:oneCellAnchor>
  <xdr:oneCellAnchor>
    <xdr:from>
      <xdr:col>8</xdr:col>
      <xdr:colOff>556464</xdr:colOff>
      <xdr:row>49</xdr:row>
      <xdr:rowOff>197784</xdr:rowOff>
    </xdr:from>
    <xdr:ext cx="1424101" cy="478022"/>
    <xdr:sp macro="" textlink="">
      <xdr:nvSpPr>
        <xdr:cNvPr id="10" name="角丸四角形吹き出し 9"/>
        <xdr:cNvSpPr/>
      </xdr:nvSpPr>
      <xdr:spPr>
        <a:xfrm>
          <a:off x="6652464" y="1139078"/>
          <a:ext cx="1424101" cy="478022"/>
        </a:xfrm>
        <a:prstGeom prst="wedgeRoundRectCallout">
          <a:avLst>
            <a:gd name="adj1" fmla="val -22839"/>
            <a:gd name="adj2" fmla="val 101219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東日本大震災</a:t>
          </a:r>
        </a:p>
      </xdr:txBody>
    </xdr:sp>
    <xdr:clientData/>
  </xdr:oneCellAnchor>
  <xdr:twoCellAnchor>
    <xdr:from>
      <xdr:col>1</xdr:col>
      <xdr:colOff>274542</xdr:colOff>
      <xdr:row>46</xdr:row>
      <xdr:rowOff>67235</xdr:rowOff>
    </xdr:from>
    <xdr:to>
      <xdr:col>12</xdr:col>
      <xdr:colOff>560293</xdr:colOff>
      <xdr:row>88</xdr:row>
      <xdr:rowOff>67234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393015</xdr:colOff>
      <xdr:row>47</xdr:row>
      <xdr:rowOff>141197</xdr:rowOff>
    </xdr:from>
    <xdr:ext cx="1005403" cy="261738"/>
    <xdr:sp macro="" textlink="">
      <xdr:nvSpPr>
        <xdr:cNvPr id="12" name="テキスト ボックス 11"/>
        <xdr:cNvSpPr txBox="1"/>
      </xdr:nvSpPr>
      <xdr:spPr>
        <a:xfrm>
          <a:off x="2679015" y="611844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  <xdr:twoCellAnchor>
    <xdr:from>
      <xdr:col>13</xdr:col>
      <xdr:colOff>543483</xdr:colOff>
      <xdr:row>46</xdr:row>
      <xdr:rowOff>67235</xdr:rowOff>
    </xdr:from>
    <xdr:to>
      <xdr:col>25</xdr:col>
      <xdr:colOff>67234</xdr:colOff>
      <xdr:row>88</xdr:row>
      <xdr:rowOff>67234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753315</xdr:colOff>
      <xdr:row>91</xdr:row>
      <xdr:rowOff>111216</xdr:rowOff>
    </xdr:from>
    <xdr:to>
      <xdr:col>36</xdr:col>
      <xdr:colOff>739028</xdr:colOff>
      <xdr:row>122</xdr:row>
      <xdr:rowOff>224986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6</xdr:col>
      <xdr:colOff>81408</xdr:colOff>
      <xdr:row>93</xdr:row>
      <xdr:rowOff>212912</xdr:rowOff>
    </xdr:from>
    <xdr:ext cx="1424101" cy="478022"/>
    <xdr:sp macro="" textlink="">
      <xdr:nvSpPr>
        <xdr:cNvPr id="16" name="角丸四角形吹き出し 15"/>
        <xdr:cNvSpPr/>
      </xdr:nvSpPr>
      <xdr:spPr>
        <a:xfrm>
          <a:off x="4653408" y="11508441"/>
          <a:ext cx="1424101" cy="478022"/>
        </a:xfrm>
        <a:prstGeom prst="wedgeRoundRectCallout">
          <a:avLst>
            <a:gd name="adj1" fmla="val -22839"/>
            <a:gd name="adj2" fmla="val 684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リーマン・ブラザーズ破綻</a:t>
          </a:r>
        </a:p>
      </xdr:txBody>
    </xdr:sp>
    <xdr:clientData/>
  </xdr:oneCellAnchor>
  <xdr:oneCellAnchor>
    <xdr:from>
      <xdr:col>8</xdr:col>
      <xdr:colOff>556464</xdr:colOff>
      <xdr:row>94</xdr:row>
      <xdr:rowOff>197784</xdr:rowOff>
    </xdr:from>
    <xdr:ext cx="1424101" cy="478022"/>
    <xdr:sp macro="" textlink="">
      <xdr:nvSpPr>
        <xdr:cNvPr id="17" name="角丸四角形吹き出し 16"/>
        <xdr:cNvSpPr/>
      </xdr:nvSpPr>
      <xdr:spPr>
        <a:xfrm>
          <a:off x="6652464" y="11728637"/>
          <a:ext cx="1424101" cy="478022"/>
        </a:xfrm>
        <a:prstGeom prst="wedgeRoundRectCallout">
          <a:avLst>
            <a:gd name="adj1" fmla="val -22839"/>
            <a:gd name="adj2" fmla="val 101219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東日本大震災</a:t>
          </a:r>
        </a:p>
      </xdr:txBody>
    </xdr:sp>
    <xdr:clientData/>
  </xdr:oneCellAnchor>
  <xdr:twoCellAnchor>
    <xdr:from>
      <xdr:col>1</xdr:col>
      <xdr:colOff>274542</xdr:colOff>
      <xdr:row>91</xdr:row>
      <xdr:rowOff>67235</xdr:rowOff>
    </xdr:from>
    <xdr:to>
      <xdr:col>12</xdr:col>
      <xdr:colOff>560293</xdr:colOff>
      <xdr:row>133</xdr:row>
      <xdr:rowOff>67234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3</xdr:col>
      <xdr:colOff>393015</xdr:colOff>
      <xdr:row>92</xdr:row>
      <xdr:rowOff>141197</xdr:rowOff>
    </xdr:from>
    <xdr:ext cx="1005403" cy="261738"/>
    <xdr:sp macro="" textlink="">
      <xdr:nvSpPr>
        <xdr:cNvPr id="20" name="テキスト ボックス 19"/>
        <xdr:cNvSpPr txBox="1"/>
      </xdr:nvSpPr>
      <xdr:spPr>
        <a:xfrm>
          <a:off x="2679015" y="11201403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  <xdr:twoCellAnchor>
    <xdr:from>
      <xdr:col>13</xdr:col>
      <xdr:colOff>543483</xdr:colOff>
      <xdr:row>91</xdr:row>
      <xdr:rowOff>67235</xdr:rowOff>
    </xdr:from>
    <xdr:to>
      <xdr:col>25</xdr:col>
      <xdr:colOff>67234</xdr:colOff>
      <xdr:row>133</xdr:row>
      <xdr:rowOff>67234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753315</xdr:colOff>
      <xdr:row>135</xdr:row>
      <xdr:rowOff>111216</xdr:rowOff>
    </xdr:from>
    <xdr:to>
      <xdr:col>36</xdr:col>
      <xdr:colOff>739028</xdr:colOff>
      <xdr:row>166</xdr:row>
      <xdr:rowOff>224986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6</xdr:col>
      <xdr:colOff>81408</xdr:colOff>
      <xdr:row>137</xdr:row>
      <xdr:rowOff>212912</xdr:rowOff>
    </xdr:from>
    <xdr:ext cx="1424101" cy="478022"/>
    <xdr:sp macro="" textlink="">
      <xdr:nvSpPr>
        <xdr:cNvPr id="24" name="角丸四角形吹き出し 23"/>
        <xdr:cNvSpPr/>
      </xdr:nvSpPr>
      <xdr:spPr>
        <a:xfrm>
          <a:off x="4653408" y="11508441"/>
          <a:ext cx="1424101" cy="478022"/>
        </a:xfrm>
        <a:prstGeom prst="wedgeRoundRectCallout">
          <a:avLst>
            <a:gd name="adj1" fmla="val -22839"/>
            <a:gd name="adj2" fmla="val 684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リーマン・ブラザーズ破綻</a:t>
          </a:r>
        </a:p>
      </xdr:txBody>
    </xdr:sp>
    <xdr:clientData/>
  </xdr:oneCellAnchor>
  <xdr:oneCellAnchor>
    <xdr:from>
      <xdr:col>8</xdr:col>
      <xdr:colOff>556464</xdr:colOff>
      <xdr:row>138</xdr:row>
      <xdr:rowOff>197784</xdr:rowOff>
    </xdr:from>
    <xdr:ext cx="1424101" cy="478022"/>
    <xdr:sp macro="" textlink="">
      <xdr:nvSpPr>
        <xdr:cNvPr id="25" name="角丸四角形吹き出し 24"/>
        <xdr:cNvSpPr/>
      </xdr:nvSpPr>
      <xdr:spPr>
        <a:xfrm>
          <a:off x="6652464" y="11728637"/>
          <a:ext cx="1424101" cy="478022"/>
        </a:xfrm>
        <a:prstGeom prst="wedgeRoundRectCallout">
          <a:avLst>
            <a:gd name="adj1" fmla="val -22839"/>
            <a:gd name="adj2" fmla="val 101219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東日本大震災</a:t>
          </a:r>
        </a:p>
      </xdr:txBody>
    </xdr:sp>
    <xdr:clientData/>
  </xdr:oneCellAnchor>
  <xdr:twoCellAnchor>
    <xdr:from>
      <xdr:col>1</xdr:col>
      <xdr:colOff>274542</xdr:colOff>
      <xdr:row>135</xdr:row>
      <xdr:rowOff>67235</xdr:rowOff>
    </xdr:from>
    <xdr:to>
      <xdr:col>12</xdr:col>
      <xdr:colOff>560293</xdr:colOff>
      <xdr:row>177</xdr:row>
      <xdr:rowOff>67234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3</xdr:col>
      <xdr:colOff>393015</xdr:colOff>
      <xdr:row>136</xdr:row>
      <xdr:rowOff>141197</xdr:rowOff>
    </xdr:from>
    <xdr:ext cx="1005403" cy="261738"/>
    <xdr:sp macro="" textlink="">
      <xdr:nvSpPr>
        <xdr:cNvPr id="27" name="テキスト ボックス 26"/>
        <xdr:cNvSpPr txBox="1"/>
      </xdr:nvSpPr>
      <xdr:spPr>
        <a:xfrm>
          <a:off x="2679015" y="11201403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  <xdr:twoCellAnchor>
    <xdr:from>
      <xdr:col>13</xdr:col>
      <xdr:colOff>543483</xdr:colOff>
      <xdr:row>135</xdr:row>
      <xdr:rowOff>67235</xdr:rowOff>
    </xdr:from>
    <xdr:to>
      <xdr:col>25</xdr:col>
      <xdr:colOff>67234</xdr:colOff>
      <xdr:row>177</xdr:row>
      <xdr:rowOff>67234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753315</xdr:colOff>
      <xdr:row>180</xdr:row>
      <xdr:rowOff>111216</xdr:rowOff>
    </xdr:from>
    <xdr:to>
      <xdr:col>36</xdr:col>
      <xdr:colOff>739028</xdr:colOff>
      <xdr:row>211</xdr:row>
      <xdr:rowOff>224986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6</xdr:col>
      <xdr:colOff>81408</xdr:colOff>
      <xdr:row>182</xdr:row>
      <xdr:rowOff>212912</xdr:rowOff>
    </xdr:from>
    <xdr:ext cx="1424101" cy="478022"/>
    <xdr:sp macro="" textlink="">
      <xdr:nvSpPr>
        <xdr:cNvPr id="30" name="角丸四角形吹き出し 29"/>
        <xdr:cNvSpPr/>
      </xdr:nvSpPr>
      <xdr:spPr>
        <a:xfrm>
          <a:off x="4653408" y="11508441"/>
          <a:ext cx="1424101" cy="478022"/>
        </a:xfrm>
        <a:prstGeom prst="wedgeRoundRectCallout">
          <a:avLst>
            <a:gd name="adj1" fmla="val -22839"/>
            <a:gd name="adj2" fmla="val 684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リーマン・ブラザーズ破綻</a:t>
          </a:r>
        </a:p>
      </xdr:txBody>
    </xdr:sp>
    <xdr:clientData/>
  </xdr:oneCellAnchor>
  <xdr:oneCellAnchor>
    <xdr:from>
      <xdr:col>8</xdr:col>
      <xdr:colOff>556464</xdr:colOff>
      <xdr:row>183</xdr:row>
      <xdr:rowOff>197784</xdr:rowOff>
    </xdr:from>
    <xdr:ext cx="1424101" cy="478022"/>
    <xdr:sp macro="" textlink="">
      <xdr:nvSpPr>
        <xdr:cNvPr id="31" name="角丸四角形吹き出し 30"/>
        <xdr:cNvSpPr/>
      </xdr:nvSpPr>
      <xdr:spPr>
        <a:xfrm>
          <a:off x="6652464" y="11728637"/>
          <a:ext cx="1424101" cy="478022"/>
        </a:xfrm>
        <a:prstGeom prst="wedgeRoundRectCallout">
          <a:avLst>
            <a:gd name="adj1" fmla="val -22839"/>
            <a:gd name="adj2" fmla="val 101219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東日本大震災</a:t>
          </a:r>
        </a:p>
      </xdr:txBody>
    </xdr:sp>
    <xdr:clientData/>
  </xdr:oneCellAnchor>
  <xdr:twoCellAnchor>
    <xdr:from>
      <xdr:col>1</xdr:col>
      <xdr:colOff>274542</xdr:colOff>
      <xdr:row>180</xdr:row>
      <xdr:rowOff>67235</xdr:rowOff>
    </xdr:from>
    <xdr:to>
      <xdr:col>12</xdr:col>
      <xdr:colOff>560293</xdr:colOff>
      <xdr:row>222</xdr:row>
      <xdr:rowOff>67234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3</xdr:col>
      <xdr:colOff>393015</xdr:colOff>
      <xdr:row>181</xdr:row>
      <xdr:rowOff>141197</xdr:rowOff>
    </xdr:from>
    <xdr:ext cx="1005403" cy="261738"/>
    <xdr:sp macro="" textlink="">
      <xdr:nvSpPr>
        <xdr:cNvPr id="33" name="テキスト ボックス 32"/>
        <xdr:cNvSpPr txBox="1"/>
      </xdr:nvSpPr>
      <xdr:spPr>
        <a:xfrm>
          <a:off x="2679015" y="11201403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  <xdr:twoCellAnchor>
    <xdr:from>
      <xdr:col>13</xdr:col>
      <xdr:colOff>543483</xdr:colOff>
      <xdr:row>180</xdr:row>
      <xdr:rowOff>67235</xdr:rowOff>
    </xdr:from>
    <xdr:to>
      <xdr:col>25</xdr:col>
      <xdr:colOff>67234</xdr:colOff>
      <xdr:row>222</xdr:row>
      <xdr:rowOff>67234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114579</xdr:colOff>
      <xdr:row>1</xdr:row>
      <xdr:rowOff>111216</xdr:rowOff>
    </xdr:from>
    <xdr:to>
      <xdr:col>37</xdr:col>
      <xdr:colOff>100292</xdr:colOff>
      <xdr:row>32</xdr:row>
      <xdr:rowOff>224118</xdr:rowOff>
    </xdr:to>
    <xdr:graphicFrame macro="">
      <xdr:nvGraphicFramePr>
        <xdr:cNvPr id="36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15</xdr:col>
      <xdr:colOff>661956</xdr:colOff>
      <xdr:row>2</xdr:row>
      <xdr:rowOff>141197</xdr:rowOff>
    </xdr:from>
    <xdr:ext cx="1005403" cy="261738"/>
    <xdr:sp macro="" textlink="">
      <xdr:nvSpPr>
        <xdr:cNvPr id="35" name="テキスト ボックス 34"/>
        <xdr:cNvSpPr txBox="1"/>
      </xdr:nvSpPr>
      <xdr:spPr>
        <a:xfrm>
          <a:off x="12091956" y="611844"/>
          <a:ext cx="1005403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（単位：千万円）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0"/>
  <sheetViews>
    <sheetView tabSelected="1" zoomScale="55" zoomScaleNormal="55" workbookViewId="0"/>
  </sheetViews>
  <sheetFormatPr defaultRowHeight="18.75"/>
  <cols>
    <col min="1" max="16384" width="8.88671875" style="1"/>
  </cols>
  <sheetData>
    <row r="1" spans="1:1" s="49" customFormat="1">
      <c r="A1" s="49" t="s">
        <v>62</v>
      </c>
    </row>
    <row r="46" spans="1:1" s="49" customFormat="1">
      <c r="A46" s="49" t="s">
        <v>66</v>
      </c>
    </row>
    <row r="91" spans="1:1" s="49" customFormat="1">
      <c r="A91" s="49" t="s">
        <v>63</v>
      </c>
    </row>
    <row r="135" spans="1:1" s="49" customFormat="1">
      <c r="A135" s="49" t="s">
        <v>64</v>
      </c>
    </row>
    <row r="180" spans="1:1" s="49" customFormat="1">
      <c r="A180" s="49" t="s">
        <v>65</v>
      </c>
    </row>
  </sheetData>
  <phoneticPr fontId="2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zoomScale="85" zoomScaleNormal="85" workbookViewId="0"/>
  </sheetViews>
  <sheetFormatPr defaultRowHeight="18.75"/>
  <cols>
    <col min="1" max="1" width="8.88671875" style="1"/>
    <col min="2" max="2" width="26.33203125" style="1" bestFit="1" customWidth="1"/>
    <col min="3" max="3" width="10.21875" style="1" bestFit="1" customWidth="1"/>
    <col min="4" max="16384" width="8.88671875" style="1"/>
  </cols>
  <sheetData>
    <row r="1" spans="1:12">
      <c r="A1" s="1" t="s">
        <v>52</v>
      </c>
    </row>
    <row r="2" spans="1:12">
      <c r="B2" s="6" t="s">
        <v>60</v>
      </c>
      <c r="C2" s="8" t="s">
        <v>19</v>
      </c>
      <c r="D2" s="8" t="s">
        <v>10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11</v>
      </c>
      <c r="L2" s="8" t="s">
        <v>18</v>
      </c>
    </row>
    <row r="3" spans="1:12">
      <c r="B3" s="9" t="s">
        <v>31</v>
      </c>
      <c r="C3" s="3">
        <f>VLOOKUP($B3,元データ!$B$3:$L$24,MATCH(C$2,元データ!$B$3:$L$3,0),FALSE)</f>
        <v>32601</v>
      </c>
      <c r="D3" s="3">
        <f>VLOOKUP($B3,元データ!$B$3:$L$24,MATCH(D$2,元データ!$B$3:$L$3,0),FALSE)</f>
        <v>31932</v>
      </c>
      <c r="E3" s="3">
        <f>VLOOKUP($B3,元データ!$B$3:$L$24,MATCH(E$2,元データ!$B$3:$L$3,0),FALSE)</f>
        <v>31145</v>
      </c>
      <c r="F3" s="3">
        <f>VLOOKUP($B3,元データ!$B$3:$L$24,MATCH(F$2,元データ!$B$3:$L$3,0),FALSE)</f>
        <v>29380</v>
      </c>
      <c r="G3" s="3">
        <f>VLOOKUP($B3,元データ!$B$3:$L$24,MATCH(G$2,元データ!$B$3:$L$3,0),FALSE)</f>
        <v>27591</v>
      </c>
      <c r="H3" s="3">
        <f>VLOOKUP($B3,元データ!$B$3:$L$24,MATCH(H$2,元データ!$B$3:$L$3,0),FALSE)</f>
        <v>28792</v>
      </c>
      <c r="I3" s="3">
        <f>VLOOKUP($B3,元データ!$B$3:$L$24,MATCH(I$2,元データ!$B$3:$L$3,0),FALSE)</f>
        <v>27687</v>
      </c>
      <c r="J3" s="3">
        <f>VLOOKUP($B3,元データ!$B$3:$L$24,MATCH(J$2,元データ!$B$3:$L$3,0),FALSE)</f>
        <v>28783</v>
      </c>
      <c r="K3" s="3">
        <f>VLOOKUP($B3,元データ!$B$3:$L$24,MATCH(K$2,元データ!$B$3:$L$3,0),FALSE)</f>
        <v>27985</v>
      </c>
      <c r="L3" s="3">
        <f>VLOOKUP($B3,元データ!$B$3:$L$24,MATCH(L$2,元データ!$B$3:$L$3,0),FALSE)</f>
        <v>29551</v>
      </c>
    </row>
    <row r="4" spans="1:12">
      <c r="B4" s="9" t="s">
        <v>27</v>
      </c>
      <c r="C4" s="3">
        <f>VLOOKUP($B4,元データ!$B$3:$L$24,MATCH(C$2,元データ!$B$3:$L$3,0),FALSE)</f>
        <v>30237</v>
      </c>
      <c r="D4" s="3">
        <f>VLOOKUP($B4,元データ!$B$3:$L$24,MATCH(D$2,元データ!$B$3:$L$3,0),FALSE)</f>
        <v>29893</v>
      </c>
      <c r="E4" s="3">
        <f>VLOOKUP($B4,元データ!$B$3:$L$24,MATCH(E$2,元データ!$B$3:$L$3,0),FALSE)</f>
        <v>29933</v>
      </c>
      <c r="F4" s="3">
        <f>VLOOKUP($B4,元データ!$B$3:$L$24,MATCH(F$2,元データ!$B$3:$L$3,0),FALSE)</f>
        <v>30145</v>
      </c>
      <c r="G4" s="3">
        <f>VLOOKUP($B4,元データ!$B$3:$L$24,MATCH(G$2,元データ!$B$3:$L$3,0),FALSE)</f>
        <v>28850</v>
      </c>
      <c r="H4" s="3">
        <f>VLOOKUP($B4,元データ!$B$3:$L$24,MATCH(H$2,元データ!$B$3:$L$3,0),FALSE)</f>
        <v>28804</v>
      </c>
      <c r="I4" s="3">
        <f>VLOOKUP($B4,元データ!$B$3:$L$24,MATCH(I$2,元データ!$B$3:$L$3,0),FALSE)</f>
        <v>26619</v>
      </c>
      <c r="J4" s="3">
        <f>VLOOKUP($B4,元データ!$B$3:$L$24,MATCH(J$2,元データ!$B$3:$L$3,0),FALSE)</f>
        <v>28329</v>
      </c>
      <c r="K4" s="3">
        <f>VLOOKUP($B4,元データ!$B$3:$L$24,MATCH(K$2,元データ!$B$3:$L$3,0),FALSE)</f>
        <v>27209</v>
      </c>
      <c r="L4" s="3">
        <f>VLOOKUP($B4,元データ!$B$3:$L$24,MATCH(L$2,元データ!$B$3:$L$3,0),FALSE)</f>
        <v>26350</v>
      </c>
    </row>
    <row r="5" spans="1:12">
      <c r="B5" s="9" t="s">
        <v>40</v>
      </c>
      <c r="C5" s="3">
        <f>VLOOKUP($B5,元データ!$B$3:$L$24,MATCH(C$2,元データ!$B$3:$L$3,0),FALSE)</f>
        <v>26774</v>
      </c>
      <c r="D5" s="3">
        <f>VLOOKUP($B5,元データ!$B$3:$L$24,MATCH(D$2,元データ!$B$3:$L$3,0),FALSE)</f>
        <v>26853</v>
      </c>
      <c r="E5" s="3">
        <f>VLOOKUP($B5,元データ!$B$3:$L$24,MATCH(E$2,元データ!$B$3:$L$3,0),FALSE)</f>
        <v>26675</v>
      </c>
      <c r="F5" s="3">
        <f>VLOOKUP($B5,元データ!$B$3:$L$24,MATCH(F$2,元データ!$B$3:$L$3,0),FALSE)</f>
        <v>24145</v>
      </c>
      <c r="G5" s="3">
        <f>VLOOKUP($B5,元データ!$B$3:$L$24,MATCH(G$2,元データ!$B$3:$L$3,0),FALSE)</f>
        <v>20338</v>
      </c>
      <c r="H5" s="3">
        <f>VLOOKUP($B5,元データ!$B$3:$L$24,MATCH(H$2,元データ!$B$3:$L$3,0),FALSE)</f>
        <v>22091</v>
      </c>
      <c r="I5" s="3">
        <f>VLOOKUP($B5,元データ!$B$3:$L$24,MATCH(I$2,元データ!$B$3:$L$3,0),FALSE)</f>
        <v>22200</v>
      </c>
      <c r="J5" s="3">
        <f>VLOOKUP($B5,元データ!$B$3:$L$24,MATCH(J$2,元データ!$B$3:$L$3,0),FALSE)</f>
        <v>24525</v>
      </c>
      <c r="K5" s="3">
        <f>VLOOKUP($B5,元データ!$B$3:$L$24,MATCH(K$2,元データ!$B$3:$L$3,0),FALSE)</f>
        <v>24332</v>
      </c>
      <c r="L5" s="3">
        <f>VLOOKUP($B5,元データ!$B$3:$L$24,MATCH(L$2,元データ!$B$3:$L$3,0),FALSE)</f>
        <v>26091</v>
      </c>
    </row>
    <row r="6" spans="1:12">
      <c r="B6" s="9" t="s">
        <v>43</v>
      </c>
      <c r="C6" s="3">
        <f>VLOOKUP($B6,元データ!$B$3:$L$24,MATCH(C$2,元データ!$B$3:$L$3,0),FALSE)</f>
        <v>28818</v>
      </c>
      <c r="D6" s="3">
        <f>VLOOKUP($B6,元データ!$B$3:$L$24,MATCH(D$2,元データ!$B$3:$L$3,0),FALSE)</f>
        <v>28804</v>
      </c>
      <c r="E6" s="3">
        <f>VLOOKUP($B6,元データ!$B$3:$L$24,MATCH(E$2,元データ!$B$3:$L$3,0),FALSE)</f>
        <v>28976</v>
      </c>
      <c r="F6" s="3">
        <f>VLOOKUP($B6,元データ!$B$3:$L$24,MATCH(F$2,元データ!$B$3:$L$3,0),FALSE)</f>
        <v>26944</v>
      </c>
      <c r="G6" s="3">
        <f>VLOOKUP($B6,元データ!$B$3:$L$24,MATCH(G$2,元データ!$B$3:$L$3,0),FALSE)</f>
        <v>23352</v>
      </c>
      <c r="H6" s="3">
        <f>VLOOKUP($B6,元データ!$B$3:$L$24,MATCH(H$2,元データ!$B$3:$L$3,0),FALSE)</f>
        <v>21118</v>
      </c>
      <c r="I6" s="3">
        <f>VLOOKUP($B6,元データ!$B$3:$L$24,MATCH(I$2,元データ!$B$3:$L$3,0),FALSE)</f>
        <v>19527</v>
      </c>
      <c r="J6" s="3">
        <f>VLOOKUP($B6,元データ!$B$3:$L$24,MATCH(J$2,元データ!$B$3:$L$3,0),FALSE)</f>
        <v>21123</v>
      </c>
      <c r="K6" s="3">
        <f>VLOOKUP($B6,元データ!$B$3:$L$24,MATCH(K$2,元データ!$B$3:$L$3,0),FALSE)</f>
        <v>20976</v>
      </c>
      <c r="L6" s="3">
        <f>VLOOKUP($B6,元データ!$B$3:$L$24,MATCH(L$2,元データ!$B$3:$L$3,0),FALSE)</f>
        <v>21172</v>
      </c>
    </row>
    <row r="7" spans="1:12">
      <c r="B7" s="9" t="s">
        <v>29</v>
      </c>
      <c r="C7" s="3">
        <f>VLOOKUP($B7,元データ!$B$3:$L$24,MATCH(C$2,元データ!$B$3:$L$3,0),FALSE)</f>
        <v>28224</v>
      </c>
      <c r="D7" s="3">
        <f>VLOOKUP($B7,元データ!$B$3:$L$24,MATCH(D$2,元データ!$B$3:$L$3,0),FALSE)</f>
        <v>27651</v>
      </c>
      <c r="E7" s="3">
        <f>VLOOKUP($B7,元データ!$B$3:$L$24,MATCH(E$2,元データ!$B$3:$L$3,0),FALSE)</f>
        <v>26374</v>
      </c>
      <c r="F7" s="3">
        <f>VLOOKUP($B7,元データ!$B$3:$L$24,MATCH(F$2,元データ!$B$3:$L$3,0),FALSE)</f>
        <v>24685</v>
      </c>
      <c r="G7" s="3">
        <f>VLOOKUP($B7,元データ!$B$3:$L$24,MATCH(G$2,元データ!$B$3:$L$3,0),FALSE)</f>
        <v>22701</v>
      </c>
      <c r="H7" s="3">
        <f>VLOOKUP($B7,元データ!$B$3:$L$24,MATCH(H$2,元データ!$B$3:$L$3,0),FALSE)</f>
        <v>21786</v>
      </c>
      <c r="I7" s="3">
        <f>VLOOKUP($B7,元データ!$B$3:$L$24,MATCH(I$2,元データ!$B$3:$L$3,0),FALSE)</f>
        <v>19621</v>
      </c>
      <c r="J7" s="3">
        <f>VLOOKUP($B7,元データ!$B$3:$L$24,MATCH(J$2,元データ!$B$3:$L$3,0),FALSE)</f>
        <v>20987</v>
      </c>
      <c r="K7" s="3">
        <f>VLOOKUP($B7,元データ!$B$3:$L$24,MATCH(K$2,元データ!$B$3:$L$3,0),FALSE)</f>
        <v>20688</v>
      </c>
      <c r="L7" s="3">
        <f>VLOOKUP($B7,元データ!$B$3:$L$24,MATCH(L$2,元データ!$B$3:$L$3,0),FALSE)</f>
        <v>21096</v>
      </c>
    </row>
    <row r="8" spans="1:12">
      <c r="B8" s="9" t="s">
        <v>41</v>
      </c>
      <c r="C8" s="3">
        <f>VLOOKUP($B8,元データ!$B$3:$L$24,MATCH(C$2,元データ!$B$3:$L$3,0),FALSE)</f>
        <v>25393</v>
      </c>
      <c r="D8" s="3">
        <f>VLOOKUP($B8,元データ!$B$3:$L$24,MATCH(D$2,元データ!$B$3:$L$3,0),FALSE)</f>
        <v>23486</v>
      </c>
      <c r="E8" s="3">
        <f>VLOOKUP($B8,元データ!$B$3:$L$24,MATCH(E$2,元データ!$B$3:$L$3,0),FALSE)</f>
        <v>22348</v>
      </c>
      <c r="F8" s="3">
        <f>VLOOKUP($B8,元データ!$B$3:$L$24,MATCH(F$2,元データ!$B$3:$L$3,0),FALSE)</f>
        <v>21064</v>
      </c>
      <c r="G8" s="3">
        <f>VLOOKUP($B8,元データ!$B$3:$L$24,MATCH(G$2,元データ!$B$3:$L$3,0),FALSE)</f>
        <v>19139</v>
      </c>
      <c r="H8" s="3">
        <f>VLOOKUP($B8,元データ!$B$3:$L$24,MATCH(H$2,元データ!$B$3:$L$3,0),FALSE)</f>
        <v>18226</v>
      </c>
      <c r="I8" s="3">
        <f>VLOOKUP($B8,元データ!$B$3:$L$24,MATCH(I$2,元データ!$B$3:$L$3,0),FALSE)</f>
        <v>18694</v>
      </c>
      <c r="J8" s="3">
        <f>VLOOKUP($B8,元データ!$B$3:$L$24,MATCH(J$2,元データ!$B$3:$L$3,0),FALSE)</f>
        <v>20297</v>
      </c>
      <c r="K8" s="3">
        <f>VLOOKUP($B8,元データ!$B$3:$L$24,MATCH(K$2,元データ!$B$3:$L$3,0),FALSE)</f>
        <v>19273</v>
      </c>
      <c r="L8" s="3">
        <f>VLOOKUP($B8,元データ!$B$3:$L$24,MATCH(L$2,元データ!$B$3:$L$3,0),FALSE)</f>
        <v>19374</v>
      </c>
    </row>
    <row r="9" spans="1:12">
      <c r="B9" s="9" t="s">
        <v>35</v>
      </c>
      <c r="C9" s="3">
        <f>VLOOKUP($B9,元データ!$B$3:$L$24,MATCH(C$2,元データ!$B$3:$L$3,0),FALSE)</f>
        <v>24822</v>
      </c>
      <c r="D9" s="3">
        <f>VLOOKUP($B9,元データ!$B$3:$L$24,MATCH(D$2,元データ!$B$3:$L$3,0),FALSE)</f>
        <v>23503</v>
      </c>
      <c r="E9" s="3">
        <f>VLOOKUP($B9,元データ!$B$3:$L$24,MATCH(E$2,元データ!$B$3:$L$3,0),FALSE)</f>
        <v>21691</v>
      </c>
      <c r="F9" s="3">
        <f>VLOOKUP($B9,元データ!$B$3:$L$24,MATCH(F$2,元データ!$B$3:$L$3,0),FALSE)</f>
        <v>19228</v>
      </c>
      <c r="G9" s="3">
        <f>VLOOKUP($B9,元データ!$B$3:$L$24,MATCH(G$2,元データ!$B$3:$L$3,0),FALSE)</f>
        <v>13456</v>
      </c>
      <c r="H9" s="3">
        <f>VLOOKUP($B9,元データ!$B$3:$L$24,MATCH(H$2,元データ!$B$3:$L$3,0),FALSE)</f>
        <v>13163</v>
      </c>
      <c r="I9" s="3">
        <f>VLOOKUP($B9,元データ!$B$3:$L$24,MATCH(I$2,元データ!$B$3:$L$3,0),FALSE)</f>
        <v>12981</v>
      </c>
      <c r="J9" s="3">
        <f>VLOOKUP($B9,元データ!$B$3:$L$24,MATCH(J$2,元データ!$B$3:$L$3,0),FALSE)</f>
        <v>16473</v>
      </c>
      <c r="K9" s="3">
        <f>VLOOKUP($B9,元データ!$B$3:$L$24,MATCH(K$2,元データ!$B$3:$L$3,0),FALSE)</f>
        <v>16710</v>
      </c>
      <c r="L9" s="3">
        <f>VLOOKUP($B9,元データ!$B$3:$L$24,MATCH(L$2,元データ!$B$3:$L$3,0),FALSE)</f>
        <v>17277</v>
      </c>
    </row>
    <row r="10" spans="1:12">
      <c r="B10" s="9" t="s">
        <v>42</v>
      </c>
      <c r="C10" s="3">
        <f>VLOOKUP($B10,元データ!$B$3:$L$24,MATCH(C$2,元データ!$B$3:$L$3,0),FALSE)</f>
        <v>32728</v>
      </c>
      <c r="D10" s="3">
        <f>VLOOKUP($B10,元データ!$B$3:$L$24,MATCH(D$2,元データ!$B$3:$L$3,0),FALSE)</f>
        <v>30478</v>
      </c>
      <c r="E10" s="3">
        <f>VLOOKUP($B10,元データ!$B$3:$L$24,MATCH(E$2,元データ!$B$3:$L$3,0),FALSE)</f>
        <v>24620</v>
      </c>
      <c r="F10" s="3">
        <f>VLOOKUP($B10,元データ!$B$3:$L$24,MATCH(F$2,元データ!$B$3:$L$3,0),FALSE)</f>
        <v>21296</v>
      </c>
      <c r="G10" s="3">
        <f>VLOOKUP($B10,元データ!$B$3:$L$24,MATCH(G$2,元データ!$B$3:$L$3,0),FALSE)</f>
        <v>15144</v>
      </c>
      <c r="H10" s="3">
        <f>VLOOKUP($B10,元データ!$B$3:$L$24,MATCH(H$2,元データ!$B$3:$L$3,0),FALSE)</f>
        <v>15383</v>
      </c>
      <c r="I10" s="3">
        <f>VLOOKUP($B10,元データ!$B$3:$L$24,MATCH(I$2,元データ!$B$3:$L$3,0),FALSE)</f>
        <v>14121</v>
      </c>
      <c r="J10" s="3">
        <f>VLOOKUP($B10,元データ!$B$3:$L$24,MATCH(J$2,元データ!$B$3:$L$3,0),FALSE)</f>
        <v>14499</v>
      </c>
      <c r="K10" s="3">
        <f>VLOOKUP($B10,元データ!$B$3:$L$24,MATCH(K$2,元データ!$B$3:$L$3,0),FALSE)</f>
        <v>16762</v>
      </c>
      <c r="L10" s="3">
        <f>VLOOKUP($B10,元データ!$B$3:$L$24,MATCH(L$2,元データ!$B$3:$L$3,0),FALSE)</f>
        <v>16437</v>
      </c>
    </row>
    <row r="11" spans="1:12">
      <c r="B11" s="9" t="s">
        <v>30</v>
      </c>
      <c r="C11" s="3">
        <f>VLOOKUP($B11,元データ!$B$3:$L$24,MATCH(C$2,元データ!$B$3:$L$3,0),FALSE)</f>
        <v>18451</v>
      </c>
      <c r="D11" s="3">
        <f>VLOOKUP($B11,元データ!$B$3:$L$24,MATCH(D$2,元データ!$B$3:$L$3,0),FALSE)</f>
        <v>17791</v>
      </c>
      <c r="E11" s="3">
        <f>VLOOKUP($B11,元データ!$B$3:$L$24,MATCH(E$2,元データ!$B$3:$L$3,0),FALSE)</f>
        <v>18288</v>
      </c>
      <c r="F11" s="3">
        <f>VLOOKUP($B11,元データ!$B$3:$L$24,MATCH(F$2,元データ!$B$3:$L$3,0),FALSE)</f>
        <v>18367</v>
      </c>
      <c r="G11" s="3">
        <f>VLOOKUP($B11,元データ!$B$3:$L$24,MATCH(G$2,元データ!$B$3:$L$3,0),FALSE)</f>
        <v>16333</v>
      </c>
      <c r="H11" s="3">
        <f>VLOOKUP($B11,元データ!$B$3:$L$24,MATCH(H$2,元データ!$B$3:$L$3,0),FALSE)</f>
        <v>14597</v>
      </c>
      <c r="I11" s="3">
        <f>VLOOKUP($B11,元データ!$B$3:$L$24,MATCH(I$2,元データ!$B$3:$L$3,0),FALSE)</f>
        <v>14354</v>
      </c>
      <c r="J11" s="3">
        <f>VLOOKUP($B11,元データ!$B$3:$L$24,MATCH(J$2,元データ!$B$3:$L$3,0),FALSE)</f>
        <v>14847</v>
      </c>
      <c r="K11" s="3">
        <f>VLOOKUP($B11,元データ!$B$3:$L$24,MATCH(K$2,元データ!$B$3:$L$3,0),FALSE)</f>
        <v>14745</v>
      </c>
      <c r="L11" s="3">
        <f>VLOOKUP($B11,元データ!$B$3:$L$24,MATCH(L$2,元データ!$B$3:$L$3,0),FALSE)</f>
        <v>14992</v>
      </c>
    </row>
    <row r="12" spans="1:12">
      <c r="B12" s="9" t="s">
        <v>44</v>
      </c>
      <c r="C12" s="3">
        <f>VLOOKUP($B12,元データ!$B$3:$L$24,MATCH(C$2,元データ!$B$3:$L$3,0),FALSE)</f>
        <v>14738</v>
      </c>
      <c r="D12" s="3">
        <f>VLOOKUP($B12,元データ!$B$3:$L$24,MATCH(D$2,元データ!$B$3:$L$3,0),FALSE)</f>
        <v>14847</v>
      </c>
      <c r="E12" s="3">
        <f>VLOOKUP($B12,元データ!$B$3:$L$24,MATCH(E$2,元データ!$B$3:$L$3,0),FALSE)</f>
        <v>15188</v>
      </c>
      <c r="F12" s="3">
        <f>VLOOKUP($B12,元データ!$B$3:$L$24,MATCH(F$2,元データ!$B$3:$L$3,0),FALSE)</f>
        <v>14425</v>
      </c>
      <c r="G12" s="3">
        <f>VLOOKUP($B12,元データ!$B$3:$L$24,MATCH(G$2,元データ!$B$3:$L$3,0),FALSE)</f>
        <v>13487</v>
      </c>
      <c r="H12" s="3">
        <f>VLOOKUP($B12,元データ!$B$3:$L$24,MATCH(H$2,元データ!$B$3:$L$3,0),FALSE)</f>
        <v>13867</v>
      </c>
      <c r="I12" s="3">
        <f>VLOOKUP($B12,元データ!$B$3:$L$24,MATCH(I$2,元データ!$B$3:$L$3,0),FALSE)</f>
        <v>12356</v>
      </c>
      <c r="J12" s="3">
        <f>VLOOKUP($B12,元データ!$B$3:$L$24,MATCH(J$2,元データ!$B$3:$L$3,0),FALSE)</f>
        <v>12896</v>
      </c>
      <c r="K12" s="3">
        <f>VLOOKUP($B12,元データ!$B$3:$L$24,MATCH(K$2,元データ!$B$3:$L$3,0),FALSE)</f>
        <v>14229</v>
      </c>
      <c r="L12" s="3">
        <f>VLOOKUP($B12,元データ!$B$3:$L$24,MATCH(L$2,元データ!$B$3:$L$3,0),FALSE)</f>
        <v>14504</v>
      </c>
    </row>
    <row r="14" spans="1:12">
      <c r="B14" s="6" t="s">
        <v>61</v>
      </c>
      <c r="C14" s="8" t="s">
        <v>19</v>
      </c>
      <c r="D14" s="8" t="s">
        <v>10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11</v>
      </c>
      <c r="L14" s="8" t="s">
        <v>18</v>
      </c>
    </row>
    <row r="15" spans="1:12">
      <c r="B15" s="9" t="s">
        <v>38</v>
      </c>
      <c r="C15" s="3">
        <f>VLOOKUP($B15,元データ!$B$3:$L$24,MATCH(C$2,元データ!$B$3:$L$3,0),FALSE)</f>
        <v>16605</v>
      </c>
      <c r="D15" s="3">
        <f>VLOOKUP($B15,元データ!$B$3:$L$24,MATCH(D$2,元データ!$B$3:$L$3,0),FALSE)</f>
        <v>16680</v>
      </c>
      <c r="E15" s="3">
        <f>VLOOKUP($B15,元データ!$B$3:$L$24,MATCH(E$2,元データ!$B$3:$L$3,0),FALSE)</f>
        <v>17304</v>
      </c>
      <c r="F15" s="3">
        <f>VLOOKUP($B15,元データ!$B$3:$L$24,MATCH(F$2,元データ!$B$3:$L$3,0),FALSE)</f>
        <v>14753</v>
      </c>
      <c r="G15" s="3">
        <f>VLOOKUP($B15,元データ!$B$3:$L$24,MATCH(G$2,元データ!$B$3:$L$3,0),FALSE)</f>
        <v>11268</v>
      </c>
      <c r="H15" s="3">
        <f>VLOOKUP($B15,元データ!$B$3:$L$24,MATCH(H$2,元データ!$B$3:$L$3,0),FALSE)</f>
        <v>10294</v>
      </c>
      <c r="I15" s="3">
        <f>VLOOKUP($B15,元データ!$B$3:$L$24,MATCH(I$2,元データ!$B$3:$L$3,0),FALSE)</f>
        <v>10445</v>
      </c>
      <c r="J15" s="3">
        <f>VLOOKUP($B15,元データ!$B$3:$L$24,MATCH(J$2,元データ!$B$3:$L$3,0),FALSE)</f>
        <v>10869</v>
      </c>
      <c r="K15" s="3">
        <f>VLOOKUP($B15,元データ!$B$3:$L$24,MATCH(K$2,元データ!$B$3:$L$3,0),FALSE)</f>
        <v>11503</v>
      </c>
      <c r="L15" s="3">
        <f>VLOOKUP($B15,元データ!$B$3:$L$24,MATCH(L$2,元データ!$B$3:$L$3,0),FALSE)</f>
        <v>11804</v>
      </c>
    </row>
    <row r="16" spans="1:12">
      <c r="B16" s="9" t="s">
        <v>32</v>
      </c>
      <c r="C16" s="3">
        <f>VLOOKUP($B16,元データ!$B$3:$L$24,MATCH(C$2,元データ!$B$3:$L$3,0),FALSE)</f>
        <v>11074</v>
      </c>
      <c r="D16" s="3">
        <f>VLOOKUP($B16,元データ!$B$3:$L$24,MATCH(D$2,元データ!$B$3:$L$3,0),FALSE)</f>
        <v>12320</v>
      </c>
      <c r="E16" s="3">
        <f>VLOOKUP($B16,元データ!$B$3:$L$24,MATCH(E$2,元データ!$B$3:$L$3,0),FALSE)</f>
        <v>12787</v>
      </c>
      <c r="F16" s="3">
        <f>VLOOKUP($B16,元データ!$B$3:$L$24,MATCH(F$2,元データ!$B$3:$L$3,0),FALSE)</f>
        <v>11582</v>
      </c>
      <c r="G16" s="3">
        <f>VLOOKUP($B16,元データ!$B$3:$L$24,MATCH(G$2,元データ!$B$3:$L$3,0),FALSE)</f>
        <v>9312</v>
      </c>
      <c r="H16" s="3">
        <f>VLOOKUP($B16,元データ!$B$3:$L$24,MATCH(H$2,元データ!$B$3:$L$3,0),FALSE)</f>
        <v>10129</v>
      </c>
      <c r="I16" s="3">
        <f>VLOOKUP($B16,元データ!$B$3:$L$24,MATCH(I$2,元データ!$B$3:$L$3,0),FALSE)</f>
        <v>10818</v>
      </c>
      <c r="J16" s="3">
        <f>VLOOKUP($B16,元データ!$B$3:$L$24,MATCH(J$2,元データ!$B$3:$L$3,0),FALSE)</f>
        <v>11645</v>
      </c>
      <c r="K16" s="3">
        <f>VLOOKUP($B16,元データ!$B$3:$L$24,MATCH(K$2,元データ!$B$3:$L$3,0),FALSE)</f>
        <v>11732</v>
      </c>
      <c r="L16" s="3">
        <f>VLOOKUP($B16,元データ!$B$3:$L$24,MATCH(L$2,元データ!$B$3:$L$3,0),FALSE)</f>
        <v>11382</v>
      </c>
    </row>
    <row r="17" spans="2:12">
      <c r="B17" s="9" t="s">
        <v>37</v>
      </c>
      <c r="C17" s="3">
        <f>VLOOKUP($B17,元データ!$B$3:$L$24,MATCH(C$2,元データ!$B$3:$L$3,0),FALSE)</f>
        <v>16274</v>
      </c>
      <c r="D17" s="3">
        <f>VLOOKUP($B17,元データ!$B$3:$L$24,MATCH(D$2,元データ!$B$3:$L$3,0),FALSE)</f>
        <v>16523</v>
      </c>
      <c r="E17" s="3">
        <f>VLOOKUP($B17,元データ!$B$3:$L$24,MATCH(E$2,元データ!$B$3:$L$3,0),FALSE)</f>
        <v>15695</v>
      </c>
      <c r="F17" s="3">
        <f>VLOOKUP($B17,元データ!$B$3:$L$24,MATCH(F$2,元データ!$B$3:$L$3,0),FALSE)</f>
        <v>16925</v>
      </c>
      <c r="G17" s="3">
        <f>VLOOKUP($B17,元データ!$B$3:$L$24,MATCH(G$2,元データ!$B$3:$L$3,0),FALSE)</f>
        <v>14200</v>
      </c>
      <c r="H17" s="3">
        <f>VLOOKUP($B17,元データ!$B$3:$L$24,MATCH(H$2,元データ!$B$3:$L$3,0),FALSE)</f>
        <v>12314</v>
      </c>
      <c r="I17" s="3">
        <f>VLOOKUP($B17,元データ!$B$3:$L$24,MATCH(I$2,元データ!$B$3:$L$3,0),FALSE)</f>
        <v>11061</v>
      </c>
      <c r="J17" s="3">
        <f>VLOOKUP($B17,元データ!$B$3:$L$24,MATCH(J$2,元データ!$B$3:$L$3,0),FALSE)</f>
        <v>10853</v>
      </c>
      <c r="K17" s="3">
        <f>VLOOKUP($B17,元データ!$B$3:$L$24,MATCH(K$2,元データ!$B$3:$L$3,0),FALSE)</f>
        <v>10227</v>
      </c>
      <c r="L17" s="3">
        <f>VLOOKUP($B17,元データ!$B$3:$L$24,MATCH(L$2,元データ!$B$3:$L$3,0),FALSE)</f>
        <v>9414</v>
      </c>
    </row>
    <row r="18" spans="2:12">
      <c r="B18" s="9" t="s">
        <v>39</v>
      </c>
      <c r="C18" s="3">
        <f>VLOOKUP($B18,元データ!$B$3:$L$24,MATCH(C$2,元データ!$B$3:$L$3,0),FALSE)</f>
        <v>14824</v>
      </c>
      <c r="D18" s="3">
        <f>VLOOKUP($B18,元データ!$B$3:$L$24,MATCH(D$2,元データ!$B$3:$L$3,0),FALSE)</f>
        <v>14313</v>
      </c>
      <c r="E18" s="3">
        <f>VLOOKUP($B18,元データ!$B$3:$L$24,MATCH(E$2,元データ!$B$3:$L$3,0),FALSE)</f>
        <v>13712</v>
      </c>
      <c r="F18" s="3">
        <f>VLOOKUP($B18,元データ!$B$3:$L$24,MATCH(F$2,元データ!$B$3:$L$3,0),FALSE)</f>
        <v>11414</v>
      </c>
      <c r="G18" s="3">
        <f>VLOOKUP($B18,元データ!$B$3:$L$24,MATCH(G$2,元データ!$B$3:$L$3,0),FALSE)</f>
        <v>9451</v>
      </c>
      <c r="H18" s="3">
        <f>VLOOKUP($B18,元データ!$B$3:$L$24,MATCH(H$2,元データ!$B$3:$L$3,0),FALSE)</f>
        <v>9267</v>
      </c>
      <c r="I18" s="3">
        <f>VLOOKUP($B18,元データ!$B$3:$L$24,MATCH(I$2,元データ!$B$3:$L$3,0),FALSE)</f>
        <v>8949</v>
      </c>
      <c r="J18" s="3">
        <f>VLOOKUP($B18,元データ!$B$3:$L$24,MATCH(J$2,元データ!$B$3:$L$3,0),FALSE)</f>
        <v>9216</v>
      </c>
      <c r="K18" s="3">
        <f>VLOOKUP($B18,元データ!$B$3:$L$24,MATCH(K$2,元データ!$B$3:$L$3,0),FALSE)</f>
        <v>8988</v>
      </c>
      <c r="L18" s="3">
        <f>VLOOKUP($B18,元データ!$B$3:$L$24,MATCH(L$2,元データ!$B$3:$L$3,0),FALSE)</f>
        <v>8769</v>
      </c>
    </row>
    <row r="19" spans="2:12">
      <c r="B19" s="9" t="s">
        <v>46</v>
      </c>
      <c r="C19" s="3">
        <f>VLOOKUP($B19,元データ!$B$3:$L$24,MATCH(C$2,元データ!$B$3:$L$3,0),FALSE)</f>
        <v>13673</v>
      </c>
      <c r="D19" s="3">
        <f>VLOOKUP($B19,元データ!$B$3:$L$24,MATCH(D$2,元データ!$B$3:$L$3,0),FALSE)</f>
        <v>12880</v>
      </c>
      <c r="E19" s="3">
        <f>VLOOKUP($B19,元データ!$B$3:$L$24,MATCH(E$2,元データ!$B$3:$L$3,0),FALSE)</f>
        <v>11926</v>
      </c>
      <c r="F19" s="3">
        <f>VLOOKUP($B19,元データ!$B$3:$L$24,MATCH(F$2,元データ!$B$3:$L$3,0),FALSE)</f>
        <v>10016</v>
      </c>
      <c r="G19" s="3">
        <f>VLOOKUP($B19,元データ!$B$3:$L$24,MATCH(G$2,元データ!$B$3:$L$3,0),FALSE)</f>
        <v>8546</v>
      </c>
      <c r="H19" s="3">
        <f>VLOOKUP($B19,元データ!$B$3:$L$24,MATCH(H$2,元データ!$B$3:$L$3,0),FALSE)</f>
        <v>8177</v>
      </c>
      <c r="I19" s="3">
        <f>VLOOKUP($B19,元データ!$B$3:$L$24,MATCH(I$2,元データ!$B$3:$L$3,0),FALSE)</f>
        <v>7579</v>
      </c>
      <c r="J19" s="3">
        <f>VLOOKUP($B19,元データ!$B$3:$L$24,MATCH(J$2,元データ!$B$3:$L$3,0),FALSE)</f>
        <v>7823</v>
      </c>
      <c r="K19" s="3">
        <f>VLOOKUP($B19,元データ!$B$3:$L$24,MATCH(K$2,元データ!$B$3:$L$3,0),FALSE)</f>
        <v>8069</v>
      </c>
      <c r="L19" s="3">
        <f>VLOOKUP($B19,元データ!$B$3:$L$24,MATCH(L$2,元データ!$B$3:$L$3,0),FALSE)</f>
        <v>7717</v>
      </c>
    </row>
    <row r="20" spans="2:12">
      <c r="B20" s="9" t="s">
        <v>36</v>
      </c>
      <c r="C20" s="3">
        <f>VLOOKUP($B20,元データ!$B$3:$L$24,MATCH(C$2,元データ!$B$3:$L$3,0),FALSE)</f>
        <v>6761</v>
      </c>
      <c r="D20" s="3">
        <f>VLOOKUP($B20,元データ!$B$3:$L$24,MATCH(D$2,元データ!$B$3:$L$3,0),FALSE)</f>
        <v>6257</v>
      </c>
      <c r="E20" s="3">
        <f>VLOOKUP($B20,元データ!$B$3:$L$24,MATCH(E$2,元データ!$B$3:$L$3,0),FALSE)</f>
        <v>6384</v>
      </c>
      <c r="F20" s="3">
        <f>VLOOKUP($B20,元データ!$B$3:$L$24,MATCH(F$2,元データ!$B$3:$L$3,0),FALSE)</f>
        <v>6105</v>
      </c>
      <c r="G20" s="3">
        <f>VLOOKUP($B20,元データ!$B$3:$L$24,MATCH(G$2,元データ!$B$3:$L$3,0),FALSE)</f>
        <v>5899</v>
      </c>
      <c r="H20" s="3">
        <f>VLOOKUP($B20,元データ!$B$3:$L$24,MATCH(H$2,元データ!$B$3:$L$3,0),FALSE)</f>
        <v>6506</v>
      </c>
      <c r="I20" s="3">
        <f>VLOOKUP($B20,元データ!$B$3:$L$24,MATCH(I$2,元データ!$B$3:$L$3,0),FALSE)</f>
        <v>6421</v>
      </c>
      <c r="J20" s="3">
        <f>VLOOKUP($B20,元データ!$B$3:$L$24,MATCH(J$2,元データ!$B$3:$L$3,0),FALSE)</f>
        <v>6496</v>
      </c>
      <c r="K20" s="3">
        <f>VLOOKUP($B20,元データ!$B$3:$L$24,MATCH(K$2,元データ!$B$3:$L$3,0),FALSE)</f>
        <v>6856</v>
      </c>
      <c r="L20" s="3">
        <f>VLOOKUP($B20,元データ!$B$3:$L$24,MATCH(L$2,元データ!$B$3:$L$3,0),FALSE)</f>
        <v>7242</v>
      </c>
    </row>
    <row r="21" spans="2:12">
      <c r="B21" s="9" t="s">
        <v>34</v>
      </c>
      <c r="C21" s="3">
        <f>VLOOKUP($B21,元データ!$B$3:$L$24,MATCH(C$2,元データ!$B$3:$L$3,0),FALSE)</f>
        <v>9076</v>
      </c>
      <c r="D21" s="3">
        <f>VLOOKUP($B21,元データ!$B$3:$L$24,MATCH(D$2,元データ!$B$3:$L$3,0),FALSE)</f>
        <v>9192</v>
      </c>
      <c r="E21" s="3">
        <f>VLOOKUP($B21,元データ!$B$3:$L$24,MATCH(E$2,元データ!$B$3:$L$3,0),FALSE)</f>
        <v>8503</v>
      </c>
      <c r="F21" s="3">
        <f>VLOOKUP($B21,元データ!$B$3:$L$24,MATCH(F$2,元データ!$B$3:$L$3,0),FALSE)</f>
        <v>8188</v>
      </c>
      <c r="G21" s="3">
        <f>VLOOKUP($B21,元データ!$B$3:$L$24,MATCH(G$2,元データ!$B$3:$L$3,0),FALSE)</f>
        <v>7056</v>
      </c>
      <c r="H21" s="3">
        <f>VLOOKUP($B21,元データ!$B$3:$L$24,MATCH(H$2,元データ!$B$3:$L$3,0),FALSE)</f>
        <v>7337</v>
      </c>
      <c r="I21" s="3">
        <f>VLOOKUP($B21,元データ!$B$3:$L$24,MATCH(I$2,元データ!$B$3:$L$3,0),FALSE)</f>
        <v>5449</v>
      </c>
      <c r="J21" s="3">
        <f>VLOOKUP($B21,元データ!$B$3:$L$24,MATCH(J$2,元データ!$B$3:$L$3,0),FALSE)</f>
        <v>5412</v>
      </c>
      <c r="K21" s="3">
        <f>VLOOKUP($B21,元データ!$B$3:$L$24,MATCH(K$2,元データ!$B$3:$L$3,0),FALSE)</f>
        <v>5533</v>
      </c>
      <c r="L21" s="3">
        <f>VLOOKUP($B21,元データ!$B$3:$L$24,MATCH(L$2,元データ!$B$3:$L$3,0),FALSE)</f>
        <v>5926</v>
      </c>
    </row>
    <row r="22" spans="2:12">
      <c r="B22" s="9" t="s">
        <v>47</v>
      </c>
      <c r="C22" s="3">
        <f>VLOOKUP($B22,元データ!$B$3:$L$24,MATCH(C$2,元データ!$B$3:$L$3,0),FALSE)</f>
        <v>8671</v>
      </c>
      <c r="D22" s="3">
        <f>VLOOKUP($B22,元データ!$B$3:$L$24,MATCH(D$2,元データ!$B$3:$L$3,0),FALSE)</f>
        <v>9053</v>
      </c>
      <c r="E22" s="3">
        <f>VLOOKUP($B22,元データ!$B$3:$L$24,MATCH(E$2,元データ!$B$3:$L$3,0),FALSE)</f>
        <v>9154</v>
      </c>
      <c r="F22" s="3">
        <f>VLOOKUP($B22,元データ!$B$3:$L$24,MATCH(F$2,元データ!$B$3:$L$3,0),FALSE)</f>
        <v>7776</v>
      </c>
      <c r="G22" s="3">
        <f>VLOOKUP($B22,元データ!$B$3:$L$24,MATCH(G$2,元データ!$B$3:$L$3,0),FALSE)</f>
        <v>5586</v>
      </c>
      <c r="H22" s="3">
        <f>VLOOKUP($B22,元データ!$B$3:$L$24,MATCH(H$2,元データ!$B$3:$L$3,0),FALSE)</f>
        <v>5186</v>
      </c>
      <c r="I22" s="3">
        <f>VLOOKUP($B22,元データ!$B$3:$L$24,MATCH(I$2,元データ!$B$3:$L$3,0),FALSE)</f>
        <v>5051</v>
      </c>
      <c r="J22" s="3">
        <f>VLOOKUP($B22,元データ!$B$3:$L$24,MATCH(J$2,元データ!$B$3:$L$3,0),FALSE)</f>
        <v>4050</v>
      </c>
      <c r="K22" s="3">
        <f>VLOOKUP($B22,元データ!$B$3:$L$24,MATCH(K$2,元データ!$B$3:$L$3,0),FALSE)</f>
        <v>3960</v>
      </c>
      <c r="L22" s="3">
        <f>VLOOKUP($B22,元データ!$B$3:$L$24,MATCH(L$2,元データ!$B$3:$L$3,0),FALSE)</f>
        <v>3672</v>
      </c>
    </row>
    <row r="23" spans="2:12">
      <c r="B23" s="9" t="s">
        <v>45</v>
      </c>
      <c r="C23" s="3">
        <f>VLOOKUP($B23,元データ!$B$3:$L$24,MATCH(C$2,元データ!$B$3:$L$3,0),FALSE)</f>
        <v>5239</v>
      </c>
      <c r="D23" s="3">
        <f>VLOOKUP($B23,元データ!$B$3:$L$24,MATCH(D$2,元データ!$B$3:$L$3,0),FALSE)</f>
        <v>4367</v>
      </c>
      <c r="E23" s="3">
        <f>VLOOKUP($B23,元データ!$B$3:$L$24,MATCH(E$2,元データ!$B$3:$L$3,0),FALSE)</f>
        <v>5413</v>
      </c>
      <c r="F23" s="3">
        <f>VLOOKUP($B23,元データ!$B$3:$L$24,MATCH(F$2,元データ!$B$3:$L$3,0),FALSE)</f>
        <v>4558</v>
      </c>
      <c r="G23" s="3">
        <f>VLOOKUP($B23,元データ!$B$3:$L$24,MATCH(G$2,元データ!$B$3:$L$3,0),FALSE)</f>
        <v>4766</v>
      </c>
      <c r="H23" s="3">
        <f>VLOOKUP($B23,元データ!$B$3:$L$24,MATCH(H$2,元データ!$B$3:$L$3,0),FALSE)</f>
        <v>4082</v>
      </c>
      <c r="I23" s="3">
        <f>VLOOKUP($B23,元データ!$B$3:$L$24,MATCH(I$2,元データ!$B$3:$L$3,0),FALSE)</f>
        <v>10873</v>
      </c>
      <c r="J23" s="3">
        <f>VLOOKUP($B23,元データ!$B$3:$L$24,MATCH(J$2,元データ!$B$3:$L$3,0),FALSE)</f>
        <v>3327</v>
      </c>
      <c r="K23" s="3">
        <f>VLOOKUP($B23,元データ!$B$3:$L$24,MATCH(K$2,元データ!$B$3:$L$3,0),FALSE)</f>
        <v>3149</v>
      </c>
      <c r="L23" s="3">
        <f>VLOOKUP($B23,元データ!$B$3:$L$24,MATCH(L$2,元データ!$B$3:$L$3,0),FALSE)</f>
        <v>3380</v>
      </c>
    </row>
    <row r="24" spans="2:12">
      <c r="B24" s="9" t="s">
        <v>33</v>
      </c>
      <c r="C24" s="3">
        <f>VLOOKUP($B24,元データ!$B$3:$L$24,MATCH(C$2,元データ!$B$3:$L$3,0),FALSE)</f>
        <v>4085</v>
      </c>
      <c r="D24" s="3">
        <f>VLOOKUP($B24,元データ!$B$3:$L$24,MATCH(D$2,元データ!$B$3:$L$3,0),FALSE)</f>
        <v>4236</v>
      </c>
      <c r="E24" s="3">
        <f>VLOOKUP($B24,元データ!$B$3:$L$24,MATCH(E$2,元データ!$B$3:$L$3,0),FALSE)</f>
        <v>4465</v>
      </c>
      <c r="F24" s="3">
        <f>VLOOKUP($B24,元データ!$B$3:$L$24,MATCH(F$2,元データ!$B$3:$L$3,0),FALSE)</f>
        <v>4080</v>
      </c>
      <c r="G24" s="3">
        <f>VLOOKUP($B24,元データ!$B$3:$L$24,MATCH(G$2,元データ!$B$3:$L$3,0),FALSE)</f>
        <v>3073</v>
      </c>
      <c r="H24" s="3">
        <f>VLOOKUP($B24,元データ!$B$3:$L$24,MATCH(H$2,元データ!$B$3:$L$3,0),FALSE)</f>
        <v>2942</v>
      </c>
      <c r="I24" s="3">
        <f>VLOOKUP($B24,元データ!$B$3:$L$24,MATCH(I$2,元データ!$B$3:$L$3,0),FALSE)</f>
        <v>2630</v>
      </c>
      <c r="J24" s="3">
        <f>VLOOKUP($B24,元データ!$B$3:$L$24,MATCH(J$2,元データ!$B$3:$L$3,0),FALSE)</f>
        <v>2886</v>
      </c>
      <c r="K24" s="3">
        <f>VLOOKUP($B24,元データ!$B$3:$L$24,MATCH(K$2,元データ!$B$3:$L$3,0),FALSE)</f>
        <v>2834</v>
      </c>
      <c r="L24" s="3">
        <f>VLOOKUP($B24,元データ!$B$3:$L$24,MATCH(L$2,元データ!$B$3:$L$3,0),FALSE)</f>
        <v>3050</v>
      </c>
    </row>
    <row r="25" spans="2:12">
      <c r="B25" s="9" t="s">
        <v>25</v>
      </c>
      <c r="C25" s="3">
        <f>VLOOKUP($B25,元データ!$B$3:$L$24,MATCH(C$2,元データ!$B$3:$L$3,0),FALSE)</f>
        <v>5012</v>
      </c>
      <c r="D25" s="3">
        <f>VLOOKUP($B25,元データ!$B$3:$L$24,MATCH(D$2,元データ!$B$3:$L$3,0),FALSE)</f>
        <v>5621</v>
      </c>
      <c r="E25" s="3">
        <f>VLOOKUP($B25,元データ!$B$3:$L$24,MATCH(E$2,元データ!$B$3:$L$3,0),FALSE)</f>
        <v>6409</v>
      </c>
      <c r="F25" s="3">
        <f>VLOOKUP($B25,元データ!$B$3:$L$24,MATCH(F$2,元データ!$B$3:$L$3,0),FALSE)</f>
        <v>4874</v>
      </c>
      <c r="G25" s="3">
        <f>VLOOKUP($B25,元データ!$B$3:$L$24,MATCH(G$2,元データ!$B$3:$L$3,0),FALSE)</f>
        <v>3272</v>
      </c>
      <c r="H25" s="3">
        <f>VLOOKUP($B25,元データ!$B$3:$L$24,MATCH(H$2,元データ!$B$3:$L$3,0),FALSE)</f>
        <v>3429</v>
      </c>
      <c r="I25" s="3">
        <f>VLOOKUP($B25,元データ!$B$3:$L$24,MATCH(I$2,元データ!$B$3:$L$3,0),FALSE)</f>
        <v>2724</v>
      </c>
      <c r="J25" s="3">
        <f>VLOOKUP($B25,元データ!$B$3:$L$24,MATCH(J$2,元データ!$B$3:$L$3,0),FALSE)</f>
        <v>2624</v>
      </c>
      <c r="K25" s="3">
        <f>VLOOKUP($B25,元データ!$B$3:$L$24,MATCH(K$2,元データ!$B$3:$L$3,0),FALSE)</f>
        <v>2490</v>
      </c>
      <c r="L25" s="3">
        <f>VLOOKUP($B25,元データ!$B$3:$L$24,MATCH(L$2,元データ!$B$3:$L$3,0),FALSE)</f>
        <v>2560</v>
      </c>
    </row>
    <row r="27" spans="2:12">
      <c r="B27" s="6" t="s">
        <v>23</v>
      </c>
      <c r="C27" s="8" t="s">
        <v>21</v>
      </c>
      <c r="D27" s="8" t="s">
        <v>10</v>
      </c>
      <c r="E27" s="8" t="s">
        <v>12</v>
      </c>
      <c r="F27" s="8" t="s">
        <v>13</v>
      </c>
      <c r="G27" s="8" t="s">
        <v>14</v>
      </c>
      <c r="H27" s="8" t="s">
        <v>15</v>
      </c>
      <c r="I27" s="8" t="s">
        <v>16</v>
      </c>
      <c r="J27" s="8" t="s">
        <v>17</v>
      </c>
      <c r="K27" s="8" t="s">
        <v>11</v>
      </c>
      <c r="L27" s="8" t="s">
        <v>22</v>
      </c>
    </row>
    <row r="28" spans="2:12">
      <c r="B28" s="9" t="s">
        <v>25</v>
      </c>
      <c r="C28" s="7">
        <f>VLOOKUP($B28,元データ!$P$4:$Z$24,MATCH(C$27,元データ!$P$3:$Z$3,0),FALSE)</f>
        <v>1.3398203592814371E-2</v>
      </c>
      <c r="D28" s="7">
        <f>VLOOKUP($B28,元データ!$P$4:$Z$24,MATCH(D$27,元データ!$P$3:$Z$3,0),FALSE)</f>
        <v>1.5329442565724882E-2</v>
      </c>
      <c r="E28" s="7">
        <f>VLOOKUP($B28,元データ!$P$4:$Z$24,MATCH(E$27,元データ!$P$3:$Z$3,0),FALSE)</f>
        <v>1.7952883834281071E-2</v>
      </c>
      <c r="F28" s="7">
        <f>VLOOKUP($B28,元データ!$P$4:$Z$24,MATCH(F$27,元データ!$P$3:$Z$3,0),FALSE)</f>
        <v>1.4771935141688135E-2</v>
      </c>
      <c r="G28" s="7">
        <f>VLOOKUP($B28,元データ!$P$4:$Z$24,MATCH(G$27,元データ!$P$3:$Z$3,0),FALSE)</f>
        <v>1.1569195955024397E-2</v>
      </c>
      <c r="H28" s="7">
        <f>VLOOKUP($B28,元データ!$P$4:$Z$24,MATCH(H$27,元データ!$P$3:$Z$3,0),FALSE)</f>
        <v>1.2357202061335544E-2</v>
      </c>
      <c r="I28" s="7">
        <f>VLOOKUP($B28,元データ!$P$4:$Z$24,MATCH(I$27,元データ!$P$3:$Z$3,0),FALSE)</f>
        <v>1.0082913828842167E-2</v>
      </c>
      <c r="J28" s="7">
        <f>VLOOKUP($B28,元データ!$P$4:$Z$24,MATCH(J$27,元データ!$P$3:$Z$3,0),FALSE)</f>
        <v>9.4402072240610153E-3</v>
      </c>
      <c r="K28" s="7">
        <f>VLOOKUP($B28,元データ!$P$4:$Z$24,MATCH(K$27,元データ!$P$3:$Z$3,0),FALSE)</f>
        <v>8.9487870619946088E-3</v>
      </c>
      <c r="L28" s="7">
        <f>VLOOKUP($B28,元データ!$P$4:$Z$24,MATCH(L$27,元データ!$P$3:$Z$3,0),FALSE)</f>
        <v>9.0857467348097673E-3</v>
      </c>
    </row>
    <row r="29" spans="2:12">
      <c r="B29" s="9" t="s">
        <v>33</v>
      </c>
      <c r="C29" s="7">
        <f>VLOOKUP($B29,元データ!$P$4:$Z$24,MATCH(C$27,元データ!$P$3:$Z$3,0),FALSE)</f>
        <v>1.0920124037639008E-2</v>
      </c>
      <c r="D29" s="7">
        <f>VLOOKUP($B29,元データ!$P$4:$Z$24,MATCH(D$27,元データ!$P$3:$Z$3,0),FALSE)</f>
        <v>1.1552307188829497E-2</v>
      </c>
      <c r="E29" s="7">
        <f>VLOOKUP($B29,元データ!$P$4:$Z$24,MATCH(E$27,元データ!$P$3:$Z$3,0),FALSE)</f>
        <v>1.2507353147146979E-2</v>
      </c>
      <c r="F29" s="7">
        <f>VLOOKUP($B29,元データ!$P$4:$Z$24,MATCH(F$27,元データ!$P$3:$Z$3,0),FALSE)</f>
        <v>1.2365509925746325E-2</v>
      </c>
      <c r="G29" s="7">
        <f>VLOOKUP($B29,元データ!$P$4:$Z$24,MATCH(G$27,元データ!$P$3:$Z$3,0),FALSE)</f>
        <v>1.086556820592603E-2</v>
      </c>
      <c r="H29" s="7">
        <f>VLOOKUP($B29,元データ!$P$4:$Z$24,MATCH(H$27,元データ!$P$3:$Z$3,0),FALSE)</f>
        <v>1.060218386248153E-2</v>
      </c>
      <c r="I29" s="7">
        <f>VLOOKUP($B29,元データ!$P$4:$Z$24,MATCH(I$27,元データ!$P$3:$Z$3,0),FALSE)</f>
        <v>9.7349718685223567E-3</v>
      </c>
      <c r="J29" s="7">
        <f>VLOOKUP($B29,元データ!$P$4:$Z$24,MATCH(J$27,元データ!$P$3:$Z$3,0),FALSE)</f>
        <v>1.038278889048784E-2</v>
      </c>
      <c r="K29" s="7">
        <f>VLOOKUP($B29,元データ!$P$4:$Z$24,MATCH(K$27,元データ!$P$3:$Z$3,0),FALSE)</f>
        <v>1.0185085354896676E-2</v>
      </c>
      <c r="L29" s="7">
        <f>VLOOKUP($B29,元データ!$P$4:$Z$24,MATCH(L$27,元データ!$P$3:$Z$3,0),FALSE)</f>
        <v>1.0824815445769449E-2</v>
      </c>
    </row>
    <row r="30" spans="2:12">
      <c r="B30" s="9" t="s">
        <v>45</v>
      </c>
      <c r="C30" s="7">
        <f>VLOOKUP($B30,元データ!$P$4:$Z$24,MATCH(C$27,元データ!$P$3:$Z$3,0),FALSE)</f>
        <v>1.4005025662959796E-2</v>
      </c>
      <c r="D30" s="7">
        <f>VLOOKUP($B30,元データ!$P$4:$Z$24,MATCH(D$27,元データ!$P$3:$Z$3,0),FALSE)</f>
        <v>1.1909566924839098E-2</v>
      </c>
      <c r="E30" s="7">
        <f>VLOOKUP($B30,元データ!$P$4:$Z$24,MATCH(E$27,元データ!$P$3:$Z$3,0),FALSE)</f>
        <v>1.5162889716798789E-2</v>
      </c>
      <c r="F30" s="7">
        <f>VLOOKUP($B30,元データ!$P$4:$Z$24,MATCH(F$27,元データ!$P$3:$Z$3,0),FALSE)</f>
        <v>1.3814214274890135E-2</v>
      </c>
      <c r="G30" s="7">
        <f>VLOOKUP($B30,元データ!$P$4:$Z$24,MATCH(G$27,元データ!$P$3:$Z$3,0),FALSE)</f>
        <v>1.6851707800014142E-2</v>
      </c>
      <c r="H30" s="7">
        <f>VLOOKUP($B30,元データ!$P$4:$Z$24,MATCH(H$27,元データ!$P$3:$Z$3,0),FALSE)</f>
        <v>1.4710440015856427E-2</v>
      </c>
      <c r="I30" s="7">
        <f>VLOOKUP($B30,元データ!$P$4:$Z$24,MATCH(I$27,元データ!$P$3:$Z$3,0),FALSE)</f>
        <v>4.0246520580396801E-2</v>
      </c>
      <c r="J30" s="7">
        <f>VLOOKUP($B30,元データ!$P$4:$Z$24,MATCH(J$27,元データ!$P$3:$Z$3,0),FALSE)</f>
        <v>1.1969348107641387E-2</v>
      </c>
      <c r="K30" s="7">
        <f>VLOOKUP($B30,元データ!$P$4:$Z$24,MATCH(K$27,元データ!$P$3:$Z$3,0),FALSE)</f>
        <v>1.1317160826594789E-2</v>
      </c>
      <c r="L30" s="7">
        <f>VLOOKUP($B30,元データ!$P$4:$Z$24,MATCH(L$27,元データ!$P$3:$Z$3,0),FALSE)</f>
        <v>1.1996024985803521E-2</v>
      </c>
    </row>
    <row r="31" spans="2:12">
      <c r="B31" s="9" t="s">
        <v>47</v>
      </c>
      <c r="C31" s="7">
        <f>VLOOKUP($B31,元データ!$P$4:$Z$24,MATCH(C$27,元データ!$P$3:$Z$3,0),FALSE)</f>
        <v>2.3179533789563729E-2</v>
      </c>
      <c r="D31" s="7">
        <f>VLOOKUP($B31,元データ!$P$4:$Z$24,MATCH(D$27,元データ!$P$3:$Z$3,0),FALSE)</f>
        <v>2.4689102214464929E-2</v>
      </c>
      <c r="E31" s="7">
        <f>VLOOKUP($B31,元データ!$P$4:$Z$24,MATCH(E$27,元データ!$P$3:$Z$3,0),FALSE)</f>
        <v>2.5642174850836159E-2</v>
      </c>
      <c r="F31" s="7">
        <f>VLOOKUP($B31,元データ!$P$4:$Z$24,MATCH(F$27,元データ!$P$3:$Z$3,0),FALSE)</f>
        <v>2.3567207152598878E-2</v>
      </c>
      <c r="G31" s="7">
        <f>VLOOKUP($B31,元データ!$P$4:$Z$24,MATCH(G$27,元データ!$P$3:$Z$3,0),FALSE)</f>
        <v>1.9751078424439572E-2</v>
      </c>
      <c r="H31" s="7">
        <f>VLOOKUP($B31,元データ!$P$4:$Z$24,MATCH(H$27,元データ!$P$3:$Z$3,0),FALSE)</f>
        <v>1.8688961764387908E-2</v>
      </c>
      <c r="I31" s="7">
        <f>VLOOKUP($B31,元データ!$P$4:$Z$24,MATCH(I$27,元データ!$P$3:$Z$3,0),FALSE)</f>
        <v>1.8696328101865563E-2</v>
      </c>
      <c r="J31" s="7">
        <f>VLOOKUP($B31,元データ!$P$4:$Z$24,MATCH(J$27,元データ!$P$3:$Z$3,0),FALSE)</f>
        <v>1.4570441790185637E-2</v>
      </c>
      <c r="K31" s="7">
        <f>VLOOKUP($B31,元データ!$P$4:$Z$24,MATCH(K$27,元データ!$P$3:$Z$3,0),FALSE)</f>
        <v>1.4231805929919137E-2</v>
      </c>
      <c r="L31" s="7">
        <f>VLOOKUP($B31,元データ!$P$4:$Z$24,MATCH(L$27,元データ!$P$3:$Z$3,0),FALSE)</f>
        <v>1.3032367972742759E-2</v>
      </c>
    </row>
    <row r="32" spans="2:12">
      <c r="B32" s="9" t="s">
        <v>34</v>
      </c>
      <c r="C32" s="7">
        <f>VLOOKUP($B32,元データ!$P$4:$Z$24,MATCH(C$27,元データ!$P$3:$Z$3,0),FALSE)</f>
        <v>2.4262189905902481E-2</v>
      </c>
      <c r="D32" s="7">
        <f>VLOOKUP($B32,元データ!$P$4:$Z$24,MATCH(D$27,元データ!$P$3:$Z$3,0),FALSE)</f>
        <v>2.5068179338933131E-2</v>
      </c>
      <c r="E32" s="7">
        <f>VLOOKUP($B32,元データ!$P$4:$Z$24,MATCH(E$27,元データ!$P$3:$Z$3,0),FALSE)</f>
        <v>2.3818594358385389E-2</v>
      </c>
      <c r="F32" s="7">
        <f>VLOOKUP($B32,元データ!$P$4:$Z$24,MATCH(F$27,元データ!$P$3:$Z$3,0),FALSE)</f>
        <v>2.4815881194120322E-2</v>
      </c>
      <c r="G32" s="7">
        <f>VLOOKUP($B32,元データ!$P$4:$Z$24,MATCH(G$27,元データ!$P$3:$Z$3,0),FALSE)</f>
        <v>2.4948730641397354E-2</v>
      </c>
      <c r="H32" s="7">
        <f>VLOOKUP($B32,元データ!$P$4:$Z$24,MATCH(H$27,元データ!$P$3:$Z$3,0),FALSE)</f>
        <v>2.6440592453782118E-2</v>
      </c>
      <c r="I32" s="7">
        <f>VLOOKUP($B32,元データ!$P$4:$Z$24,MATCH(I$27,元データ!$P$3:$Z$3,0),FALSE)</f>
        <v>2.0169529167900505E-2</v>
      </c>
      <c r="J32" s="7">
        <f>VLOOKUP($B32,元データ!$P$4:$Z$24,MATCH(J$27,元データ!$P$3:$Z$3,0),FALSE)</f>
        <v>1.9470427399625845E-2</v>
      </c>
      <c r="K32" s="7">
        <f>VLOOKUP($B32,元データ!$P$4:$Z$24,MATCH(K$27,元データ!$P$3:$Z$3,0),FALSE)</f>
        <v>1.9884995507637018E-2</v>
      </c>
      <c r="L32" s="7">
        <f>VLOOKUP($B32,元データ!$P$4:$Z$24,MATCH(L$27,元データ!$P$3:$Z$3,0),FALSE)</f>
        <v>2.1032084043157297E-2</v>
      </c>
    </row>
    <row r="33" spans="2:12">
      <c r="B33" s="9" t="s">
        <v>36</v>
      </c>
      <c r="C33" s="7">
        <f>VLOOKUP($B33,元データ!$P$4:$Z$24,MATCH(C$27,元データ!$P$3:$Z$3,0),FALSE)</f>
        <v>1.8073674080410607E-2</v>
      </c>
      <c r="D33" s="7">
        <f>VLOOKUP($B33,元データ!$P$4:$Z$24,MATCH(D$27,元データ!$P$3:$Z$3,0),FALSE)</f>
        <v>1.7063924948183703E-2</v>
      </c>
      <c r="E33" s="7">
        <f>VLOOKUP($B33,元データ!$P$4:$Z$24,MATCH(E$27,元データ!$P$3:$Z$3,0),FALSE)</f>
        <v>1.7882853861452701E-2</v>
      </c>
      <c r="F33" s="7">
        <f>VLOOKUP($B33,元データ!$P$4:$Z$24,MATCH(F$27,元データ!$P$3:$Z$3,0),FALSE)</f>
        <v>1.8502803455068949E-2</v>
      </c>
      <c r="G33" s="7">
        <f>VLOOKUP($B33,元データ!$P$4:$Z$24,MATCH(G$27,元データ!$P$3:$Z$3,0),FALSE)</f>
        <v>2.0857789406689767E-2</v>
      </c>
      <c r="H33" s="7">
        <f>VLOOKUP($B33,元データ!$P$4:$Z$24,MATCH(H$27,元データ!$P$3:$Z$3,0),FALSE)</f>
        <v>2.3445889941979891E-2</v>
      </c>
      <c r="I33" s="7">
        <f>VLOOKUP($B33,元データ!$P$4:$Z$24,MATCH(I$27,元データ!$P$3:$Z$3,0),FALSE)</f>
        <v>2.376739709801599E-2</v>
      </c>
      <c r="J33" s="7">
        <f>VLOOKUP($B33,元データ!$P$4:$Z$24,MATCH(J$27,元データ!$P$3:$Z$3,0),FALSE)</f>
        <v>2.3370269103468125E-2</v>
      </c>
      <c r="K33" s="7">
        <f>VLOOKUP($B33,元データ!$P$4:$Z$24,MATCH(K$27,元データ!$P$3:$Z$3,0),FALSE)</f>
        <v>2.4639712488769092E-2</v>
      </c>
      <c r="L33" s="7">
        <f>VLOOKUP($B33,元データ!$P$4:$Z$24,MATCH(L$27,元データ!$P$3:$Z$3,0),FALSE)</f>
        <v>2.5702725724020443E-2</v>
      </c>
    </row>
    <row r="34" spans="2:12">
      <c r="B34" s="9" t="s">
        <v>46</v>
      </c>
      <c r="C34" s="7">
        <f>VLOOKUP($B34,元データ!$P$4:$Z$24,MATCH(C$27,元データ!$P$3:$Z$3,0),FALSE)</f>
        <v>3.6551005132591956E-2</v>
      </c>
      <c r="D34" s="7">
        <f>VLOOKUP($B34,元データ!$P$4:$Z$24,MATCH(D$27,元データ!$P$3:$Z$3,0),FALSE)</f>
        <v>3.5125995418348425E-2</v>
      </c>
      <c r="E34" s="7">
        <f>VLOOKUP($B34,元データ!$P$4:$Z$24,MATCH(E$27,元データ!$P$3:$Z$3,0),FALSE)</f>
        <v>3.3407098238045885E-2</v>
      </c>
      <c r="F34" s="7">
        <f>VLOOKUP($B34,元データ!$P$4:$Z$24,MATCH(F$27,元データ!$P$3:$Z$3,0),FALSE)</f>
        <v>3.0356114562812547E-2</v>
      </c>
      <c r="G34" s="7">
        <f>VLOOKUP($B34,元データ!$P$4:$Z$24,MATCH(G$27,元データ!$P$3:$Z$3,0),FALSE)</f>
        <v>3.0217099215048442E-2</v>
      </c>
      <c r="H34" s="7">
        <f>VLOOKUP($B34,元データ!$P$4:$Z$24,MATCH(H$27,元データ!$P$3:$Z$3,0),FALSE)</f>
        <v>2.94677285667952E-2</v>
      </c>
      <c r="I34" s="7">
        <f>VLOOKUP($B34,元データ!$P$4:$Z$24,MATCH(I$27,元データ!$P$3:$Z$3,0),FALSE)</f>
        <v>2.8053745928338761E-2</v>
      </c>
      <c r="J34" s="7">
        <f>VLOOKUP($B34,元データ!$P$4:$Z$24,MATCH(J$27,元データ!$P$3:$Z$3,0),FALSE)</f>
        <v>2.8144337314721542E-2</v>
      </c>
      <c r="K34" s="7">
        <f>VLOOKUP($B34,元データ!$P$4:$Z$24,MATCH(K$27,元データ!$P$3:$Z$3,0),FALSE)</f>
        <v>2.8999101527403415E-2</v>
      </c>
      <c r="L34" s="7">
        <f>VLOOKUP($B34,元データ!$P$4:$Z$24,MATCH(L$27,元データ!$P$3:$Z$3,0),FALSE)</f>
        <v>2.7388557637705847E-2</v>
      </c>
    </row>
    <row r="35" spans="2:12">
      <c r="B35" s="9" t="s">
        <v>39</v>
      </c>
      <c r="C35" s="7">
        <f>VLOOKUP($B35,元データ!$P$4:$Z$24,MATCH(C$27,元データ!$P$3:$Z$3,0),FALSE)</f>
        <v>3.9627887082976904E-2</v>
      </c>
      <c r="D35" s="7">
        <f>VLOOKUP($B35,元データ!$P$4:$Z$24,MATCH(D$27,元データ!$P$3:$Z$3,0),FALSE)</f>
        <v>3.9034035125995417E-2</v>
      </c>
      <c r="E35" s="7">
        <f>VLOOKUP($B35,元データ!$P$4:$Z$24,MATCH(E$27,元データ!$P$3:$Z$3,0),FALSE)</f>
        <v>3.8410039496904677E-2</v>
      </c>
      <c r="F35" s="7">
        <f>VLOOKUP($B35,元データ!$P$4:$Z$24,MATCH(F$27,元データ!$P$3:$Z$3,0),FALSE)</f>
        <v>3.4593120169722685E-2</v>
      </c>
      <c r="G35" s="7">
        <f>VLOOKUP($B35,元データ!$P$4:$Z$24,MATCH(G$27,元データ!$P$3:$Z$3,0),FALSE)</f>
        <v>3.341701435542041E-2</v>
      </c>
      <c r="H35" s="7">
        <f>VLOOKUP($B35,元データ!$P$4:$Z$24,MATCH(H$27,元データ!$P$3:$Z$3,0),FALSE)</f>
        <v>3.3395798046776462E-2</v>
      </c>
      <c r="I35" s="7">
        <f>VLOOKUP($B35,元データ!$P$4:$Z$24,MATCH(I$27,元データ!$P$3:$Z$3,0),FALSE)</f>
        <v>3.3124814924489189E-2</v>
      </c>
      <c r="J35" s="7">
        <f>VLOOKUP($B35,元データ!$P$4:$Z$24,MATCH(J$27,元データ!$P$3:$Z$3,0),FALSE)</f>
        <v>3.3155849762555763E-2</v>
      </c>
      <c r="K35" s="7">
        <f>VLOOKUP($B35,元データ!$P$4:$Z$24,MATCH(K$27,元データ!$P$3:$Z$3,0),FALSE)</f>
        <v>3.2301886792452827E-2</v>
      </c>
      <c r="L35" s="7">
        <f>VLOOKUP($B35,元データ!$P$4:$Z$24,MATCH(L$27,元データ!$P$3:$Z$3,0),FALSE)</f>
        <v>3.1122231686541737E-2</v>
      </c>
    </row>
    <row r="36" spans="2:12">
      <c r="B36" s="9" t="s">
        <v>37</v>
      </c>
      <c r="C36" s="7">
        <f>VLOOKUP($B36,元データ!$P$4:$Z$24,MATCH(C$27,元データ!$P$3:$Z$3,0),FALSE)</f>
        <v>4.3504063301967495E-2</v>
      </c>
      <c r="D36" s="7">
        <f>VLOOKUP($B36,元データ!$P$4:$Z$24,MATCH(D$27,元データ!$P$3:$Z$3,0),FALSE)</f>
        <v>4.5061088687684082E-2</v>
      </c>
      <c r="E36" s="7">
        <f>VLOOKUP($B36,元データ!$P$4:$Z$24,MATCH(E$27,元データ!$P$3:$Z$3,0),FALSE)</f>
        <v>4.3964816941651025E-2</v>
      </c>
      <c r="F36" s="7">
        <f>VLOOKUP($B36,元データ!$P$4:$Z$24,MATCH(F$27,元データ!$P$3:$Z$3,0),FALSE)</f>
        <v>5.1295650856190332E-2</v>
      </c>
      <c r="G36" s="7">
        <f>VLOOKUP($B36,元データ!$P$4:$Z$24,MATCH(G$27,元データ!$P$3:$Z$3,0),FALSE)</f>
        <v>5.0208613252245245E-2</v>
      </c>
      <c r="H36" s="7">
        <f>VLOOKUP($B36,元データ!$P$4:$Z$24,MATCH(H$27,元データ!$P$3:$Z$3,0),FALSE)</f>
        <v>4.4376373923384629E-2</v>
      </c>
      <c r="I36" s="7">
        <f>VLOOKUP($B36,元データ!$P$4:$Z$24,MATCH(I$27,元データ!$P$3:$Z$3,0),FALSE)</f>
        <v>4.0942404501036422E-2</v>
      </c>
      <c r="J36" s="7">
        <f>VLOOKUP($B36,元データ!$P$4:$Z$24,MATCH(J$27,元データ!$P$3:$Z$3,0),FALSE)</f>
        <v>3.9045186357749319E-2</v>
      </c>
      <c r="K36" s="7">
        <f>VLOOKUP($B36,元データ!$P$4:$Z$24,MATCH(K$27,元データ!$P$3:$Z$3,0),FALSE)</f>
        <v>3.6754716981132078E-2</v>
      </c>
      <c r="L36" s="7">
        <f>VLOOKUP($B36,元データ!$P$4:$Z$24,MATCH(L$27,元データ!$P$3:$Z$3,0),FALSE)</f>
        <v>3.3411413969335606E-2</v>
      </c>
    </row>
    <row r="37" spans="2:12">
      <c r="B37" s="9" t="s">
        <v>32</v>
      </c>
      <c r="C37" s="7">
        <f>VLOOKUP($B37,元データ!$P$4:$Z$24,MATCH(C$27,元データ!$P$3:$Z$3,0),FALSE)</f>
        <v>2.9603293413173654E-2</v>
      </c>
      <c r="D37" s="7">
        <f>VLOOKUP($B37,元データ!$P$4:$Z$24,MATCH(D$27,元データ!$P$3:$Z$3,0),FALSE)</f>
        <v>3.3598778226246316E-2</v>
      </c>
      <c r="E37" s="7">
        <f>VLOOKUP($B37,元データ!$P$4:$Z$24,MATCH(E$27,元データ!$P$3:$Z$3,0),FALSE)</f>
        <v>3.5818930502254966E-2</v>
      </c>
      <c r="F37" s="7">
        <f>VLOOKUP($B37,元データ!$P$4:$Z$24,MATCH(F$27,元データ!$P$3:$Z$3,0),FALSE)</f>
        <v>3.5102288225488713E-2</v>
      </c>
      <c r="G37" s="7">
        <f>VLOOKUP($B37,元データ!$P$4:$Z$24,MATCH(G$27,元データ!$P$3:$Z$3,0),FALSE)</f>
        <v>3.2925535676401954E-2</v>
      </c>
      <c r="H37" s="7">
        <f>VLOOKUP($B37,元データ!$P$4:$Z$24,MATCH(H$27,元データ!$P$3:$Z$3,0),FALSE)</f>
        <v>3.6502216296082739E-2</v>
      </c>
      <c r="I37" s="7">
        <f>VLOOKUP($B37,元データ!$P$4:$Z$24,MATCH(I$27,元データ!$P$3:$Z$3,0),FALSE)</f>
        <v>4.004293751850755E-2</v>
      </c>
      <c r="J37" s="7">
        <f>VLOOKUP($B37,元データ!$P$4:$Z$24,MATCH(J$27,元データ!$P$3:$Z$3,0),FALSE)</f>
        <v>4.1894517196718953E-2</v>
      </c>
      <c r="K37" s="7">
        <f>VLOOKUP($B37,元データ!$P$4:$Z$24,MATCH(K$27,元データ!$P$3:$Z$3,0),FALSE)</f>
        <v>4.2163522012578614E-2</v>
      </c>
      <c r="L37" s="7">
        <f>VLOOKUP($B37,元データ!$P$4:$Z$24,MATCH(L$27,元データ!$P$3:$Z$3,0),FALSE)</f>
        <v>4.0396081771720611E-2</v>
      </c>
    </row>
    <row r="38" spans="2:12">
      <c r="B38" s="9" t="s">
        <v>38</v>
      </c>
      <c r="C38" s="7">
        <f>VLOOKUP($B38,元データ!$P$4:$Z$24,MATCH(C$27,元データ!$P$3:$Z$3,0),FALSE)</f>
        <v>4.4388900769888794E-2</v>
      </c>
      <c r="D38" s="7">
        <f>VLOOKUP($B38,元データ!$P$4:$Z$24,MATCH(D$27,元データ!$P$3:$Z$3,0),FALSE)</f>
        <v>4.5489254936184137E-2</v>
      </c>
      <c r="E38" s="7">
        <f>VLOOKUP($B38,元データ!$P$4:$Z$24,MATCH(E$27,元データ!$P$3:$Z$3,0),FALSE)</f>
        <v>4.8471945992884957E-2</v>
      </c>
      <c r="F38" s="7">
        <f>VLOOKUP($B38,元データ!$P$4:$Z$24,MATCH(F$27,元データ!$P$3:$Z$3,0),FALSE)</f>
        <v>4.4712835278072433E-2</v>
      </c>
      <c r="G38" s="7">
        <f>VLOOKUP($B38,元データ!$P$4:$Z$24,MATCH(G$27,元データ!$P$3:$Z$3,0),FALSE)</f>
        <v>3.9841595361007003E-2</v>
      </c>
      <c r="H38" s="7">
        <f>VLOOKUP($B38,元データ!$P$4:$Z$24,MATCH(H$27,元データ!$P$3:$Z$3,0),FALSE)</f>
        <v>3.7096832318281737E-2</v>
      </c>
      <c r="I38" s="7">
        <f>VLOOKUP($B38,元データ!$P$4:$Z$24,MATCH(I$27,元データ!$P$3:$Z$3,0),FALSE)</f>
        <v>3.8662274207876816E-2</v>
      </c>
      <c r="J38" s="7">
        <f>VLOOKUP($B38,元データ!$P$4:$Z$24,MATCH(J$27,元データ!$P$3:$Z$3,0),FALSE)</f>
        <v>3.9102748596920422E-2</v>
      </c>
      <c r="K38" s="7">
        <f>VLOOKUP($B38,元データ!$P$4:$Z$24,MATCH(K$27,元データ!$P$3:$Z$3,0),FALSE)</f>
        <v>4.1340521114106021E-2</v>
      </c>
      <c r="L38" s="7">
        <f>VLOOKUP($B38,元データ!$P$4:$Z$24,MATCH(L$27,元データ!$P$3:$Z$3,0),FALSE)</f>
        <v>4.1893810335036911E-2</v>
      </c>
    </row>
    <row r="39" spans="2:12">
      <c r="B39" s="9" t="s">
        <v>44</v>
      </c>
      <c r="C39" s="7">
        <f>VLOOKUP($B39,元データ!$P$4:$Z$24,MATCH(C$27,元データ!$P$3:$Z$3,0),FALSE)</f>
        <v>3.9397989734816084E-2</v>
      </c>
      <c r="D39" s="7">
        <f>VLOOKUP($B39,元データ!$P$4:$Z$24,MATCH(D$27,元データ!$P$3:$Z$3,0),FALSE)</f>
        <v>4.0490345805607071E-2</v>
      </c>
      <c r="E39" s="7">
        <f>VLOOKUP($B39,元データ!$P$4:$Z$24,MATCH(E$27,元データ!$P$3:$Z$3,0),FALSE)</f>
        <v>4.2544609092691671E-2</v>
      </c>
      <c r="F39" s="7">
        <f>VLOOKUP($B39,元データ!$P$4:$Z$24,MATCH(F$27,元データ!$P$3:$Z$3,0),FALSE)</f>
        <v>4.3718745264434006E-2</v>
      </c>
      <c r="G39" s="7">
        <f>VLOOKUP($B39,元データ!$P$4:$Z$24,MATCH(G$27,元データ!$P$3:$Z$3,0),FALSE)</f>
        <v>4.7687575136128986E-2</v>
      </c>
      <c r="H39" s="7">
        <f>VLOOKUP($B39,元データ!$P$4:$Z$24,MATCH(H$27,元データ!$P$3:$Z$3,0),FALSE)</f>
        <v>4.9972971998990957E-2</v>
      </c>
      <c r="I39" s="7">
        <f>VLOOKUP($B39,元データ!$P$4:$Z$24,MATCH(I$27,元データ!$P$3:$Z$3,0),FALSE)</f>
        <v>4.5735860230974236E-2</v>
      </c>
      <c r="J39" s="7">
        <f>VLOOKUP($B39,元データ!$P$4:$Z$24,MATCH(J$27,元データ!$P$3:$Z$3,0),FALSE)</f>
        <v>4.6395164771909629E-2</v>
      </c>
      <c r="K39" s="7">
        <f>VLOOKUP($B39,元データ!$P$4:$Z$24,MATCH(K$27,元データ!$P$3:$Z$3,0),FALSE)</f>
        <v>5.1137466307277626E-2</v>
      </c>
      <c r="L39" s="7">
        <f>VLOOKUP($B39,元データ!$P$4:$Z$24,MATCH(L$27,元データ!$P$3:$Z$3,0),FALSE)</f>
        <v>5.1476433844406588E-2</v>
      </c>
    </row>
    <row r="40" spans="2:12">
      <c r="B40" s="9" t="s">
        <v>30</v>
      </c>
      <c r="C40" s="7">
        <f>VLOOKUP($B40,元データ!$P$4:$Z$24,MATCH(C$27,元データ!$P$3:$Z$3,0),FALSE)</f>
        <v>4.9323674080410607E-2</v>
      </c>
      <c r="D40" s="7">
        <f>VLOOKUP($B40,元データ!$P$4:$Z$24,MATCH(D$27,元データ!$P$3:$Z$3,0),FALSE)</f>
        <v>4.8519144758372421E-2</v>
      </c>
      <c r="E40" s="7">
        <f>VLOOKUP($B40,元データ!$P$4:$Z$24,MATCH(E$27,元データ!$P$3:$Z$3,0),FALSE)</f>
        <v>5.1228325723409622E-2</v>
      </c>
      <c r="F40" s="7">
        <f>VLOOKUP($B40,元データ!$P$4:$Z$24,MATCH(F$27,元データ!$P$3:$Z$3,0),FALSE)</f>
        <v>5.566601000151538E-2</v>
      </c>
      <c r="G40" s="7">
        <f>VLOOKUP($B40,元データ!$P$4:$Z$24,MATCH(G$27,元データ!$P$3:$Z$3,0),FALSE)</f>
        <v>5.7750512693586026E-2</v>
      </c>
      <c r="H40" s="7">
        <f>VLOOKUP($B40,元データ!$P$4:$Z$24,MATCH(H$27,元データ!$P$3:$Z$3,0),FALSE)</f>
        <v>5.2603697430538041E-2</v>
      </c>
      <c r="I40" s="7">
        <f>VLOOKUP($B40,元データ!$P$4:$Z$24,MATCH(I$27,元データ!$P$3:$Z$3,0),FALSE)</f>
        <v>5.3131477642878296E-2</v>
      </c>
      <c r="J40" s="7">
        <f>VLOOKUP($B40,元データ!$P$4:$Z$24,MATCH(J$27,元データ!$P$3:$Z$3,0),FALSE)</f>
        <v>5.3414160310836088E-2</v>
      </c>
      <c r="K40" s="7">
        <f>VLOOKUP($B40,元データ!$P$4:$Z$24,MATCH(K$27,元データ!$P$3:$Z$3,0),FALSE)</f>
        <v>5.2991913746630731E-2</v>
      </c>
      <c r="L40" s="7">
        <f>VLOOKUP($B40,元データ!$P$4:$Z$24,MATCH(L$27,元データ!$P$3:$Z$3,0),FALSE)</f>
        <v>5.32084043157297E-2</v>
      </c>
    </row>
    <row r="41" spans="2:12">
      <c r="B41" s="9" t="s">
        <v>42</v>
      </c>
      <c r="C41" s="7">
        <f>VLOOKUP($B41,元データ!$P$4:$Z$24,MATCH(C$27,元データ!$P$3:$Z$3,0),FALSE)</f>
        <v>8.7489307100085539E-2</v>
      </c>
      <c r="D41" s="7">
        <f>VLOOKUP($B41,元データ!$P$4:$Z$24,MATCH(D$27,元データ!$P$3:$Z$3,0),FALSE)</f>
        <v>8.3118795680157079E-2</v>
      </c>
      <c r="E41" s="7">
        <f>VLOOKUP($B41,元データ!$P$4:$Z$24,MATCH(E$27,元データ!$P$3:$Z$3,0),FALSE)</f>
        <v>6.8965517241379309E-2</v>
      </c>
      <c r="F41" s="7">
        <f>VLOOKUP($B41,元データ!$P$4:$Z$24,MATCH(F$27,元データ!$P$3:$Z$3,0),FALSE)</f>
        <v>6.4543112592817087E-2</v>
      </c>
      <c r="G41" s="7">
        <f>VLOOKUP($B41,元データ!$P$4:$Z$24,MATCH(G$27,元データ!$P$3:$Z$3,0),FALSE)</f>
        <v>5.3546425288169157E-2</v>
      </c>
      <c r="H41" s="7">
        <f>VLOOKUP($B41,元データ!$P$4:$Z$24,MATCH(H$27,元データ!$P$3:$Z$3,0),FALSE)</f>
        <v>5.5436231936285996E-2</v>
      </c>
      <c r="I41" s="7">
        <f>VLOOKUP($B41,元データ!$P$4:$Z$24,MATCH(I$27,元データ!$P$3:$Z$3,0),FALSE)</f>
        <v>5.2269025762511107E-2</v>
      </c>
      <c r="J41" s="7">
        <f>VLOOKUP($B41,元データ!$P$4:$Z$24,MATCH(J$27,元データ!$P$3:$Z$3,0),FALSE)</f>
        <v>5.2162181608864586E-2</v>
      </c>
      <c r="K41" s="7">
        <f>VLOOKUP($B41,元データ!$P$4:$Z$24,MATCH(K$27,元データ!$P$3:$Z$3,0),FALSE)</f>
        <v>6.0240790655884995E-2</v>
      </c>
      <c r="L41" s="7">
        <f>VLOOKUP($B41,元データ!$P$4:$Z$24,MATCH(L$27,元データ!$P$3:$Z$3,0),FALSE)</f>
        <v>5.833688245315162E-2</v>
      </c>
    </row>
    <row r="42" spans="2:12">
      <c r="B42" s="9" t="s">
        <v>35</v>
      </c>
      <c r="C42" s="7">
        <f>VLOOKUP($B42,元データ!$P$4:$Z$24,MATCH(C$27,元データ!$P$3:$Z$3,0),FALSE)</f>
        <v>6.6354790419161674E-2</v>
      </c>
      <c r="D42" s="7">
        <f>VLOOKUP($B42,元データ!$P$4:$Z$24,MATCH(D$27,元データ!$P$3:$Z$3,0),FALSE)</f>
        <v>6.40967601178139E-2</v>
      </c>
      <c r="E42" s="7">
        <f>VLOOKUP($B42,元データ!$P$4:$Z$24,MATCH(E$27,元データ!$P$3:$Z$3,0),FALSE)</f>
        <v>6.0760805624807415E-2</v>
      </c>
      <c r="F42" s="7">
        <f>VLOOKUP($B42,元データ!$P$4:$Z$24,MATCH(F$27,元データ!$P$3:$Z$3,0),FALSE)</f>
        <v>5.8275496287316257E-2</v>
      </c>
      <c r="G42" s="7">
        <f>VLOOKUP($B42,元データ!$P$4:$Z$24,MATCH(G$27,元データ!$P$3:$Z$3,0),FALSE)</f>
        <v>4.7577964783254365E-2</v>
      </c>
      <c r="H42" s="7">
        <f>VLOOKUP($B42,元データ!$P$4:$Z$24,MATCH(H$27,元データ!$P$3:$Z$3,0),FALSE)</f>
        <v>4.7435943637608564E-2</v>
      </c>
      <c r="I42" s="7">
        <f>VLOOKUP($B42,元データ!$P$4:$Z$24,MATCH(I$27,元データ!$P$3:$Z$3,0),FALSE)</f>
        <v>4.8049304116079362E-2</v>
      </c>
      <c r="J42" s="7">
        <f>VLOOKUP($B42,元データ!$P$4:$Z$24,MATCH(J$27,元データ!$P$3:$Z$3,0),FALSE)</f>
        <v>5.9263922866599511E-2</v>
      </c>
      <c r="K42" s="7">
        <f>VLOOKUP($B42,元データ!$P$4:$Z$24,MATCH(K$27,元データ!$P$3:$Z$3,0),FALSE)</f>
        <v>6.0053908355795146E-2</v>
      </c>
      <c r="L42" s="7">
        <f>VLOOKUP($B42,元データ!$P$4:$Z$24,MATCH(L$27,元データ!$P$3:$Z$3,0),FALSE)</f>
        <v>6.131814310051107E-2</v>
      </c>
    </row>
    <row r="43" spans="2:12">
      <c r="B43" s="9" t="s">
        <v>41</v>
      </c>
      <c r="C43" s="7">
        <f>VLOOKUP($B43,元データ!$P$4:$Z$24,MATCH(C$27,元データ!$P$3:$Z$3,0),FALSE)</f>
        <v>6.788120188195039E-2</v>
      </c>
      <c r="D43" s="7">
        <f>VLOOKUP($B43,元データ!$P$4:$Z$24,MATCH(D$27,元データ!$P$3:$Z$3,0),FALSE)</f>
        <v>6.4050398167339373E-2</v>
      </c>
      <c r="E43" s="7">
        <f>VLOOKUP($B43,元データ!$P$4:$Z$24,MATCH(E$27,元データ!$P$3:$Z$3,0),FALSE)</f>
        <v>6.2601193310736991E-2</v>
      </c>
      <c r="F43" s="7">
        <f>VLOOKUP($B43,元データ!$P$4:$Z$24,MATCH(F$27,元データ!$P$3:$Z$3,0),FALSE)</f>
        <v>6.3839975753902101E-2</v>
      </c>
      <c r="G43" s="7">
        <f>VLOOKUP($B43,元データ!$P$4:$Z$24,MATCH(G$27,元データ!$P$3:$Z$3,0),FALSE)</f>
        <v>6.7672017537656462E-2</v>
      </c>
      <c r="H43" s="7">
        <f>VLOOKUP($B43,元データ!$P$4:$Z$24,MATCH(H$27,元データ!$P$3:$Z$3,0),FALSE)</f>
        <v>6.5681646185448125E-2</v>
      </c>
      <c r="I43" s="7">
        <f>VLOOKUP($B43,元データ!$P$4:$Z$24,MATCH(I$27,元データ!$P$3:$Z$3,0),FALSE)</f>
        <v>6.9196031981048262E-2</v>
      </c>
      <c r="J43" s="7">
        <f>VLOOKUP($B43,元データ!$P$4:$Z$24,MATCH(J$27,元データ!$P$3:$Z$3,0),FALSE)</f>
        <v>7.3021298028493303E-2</v>
      </c>
      <c r="K43" s="7">
        <f>VLOOKUP($B43,元データ!$P$4:$Z$24,MATCH(K$27,元データ!$P$3:$Z$3,0),FALSE)</f>
        <v>6.9265049415992819E-2</v>
      </c>
      <c r="L43" s="7">
        <f>VLOOKUP($B43,元データ!$P$4:$Z$24,MATCH(L$27,元データ!$P$3:$Z$3,0),FALSE)</f>
        <v>6.8760647359454849E-2</v>
      </c>
    </row>
    <row r="44" spans="2:12">
      <c r="B44" s="9" t="s">
        <v>29</v>
      </c>
      <c r="C44" s="7">
        <f>VLOOKUP($B44,元データ!$P$4:$Z$24,MATCH(C$27,元データ!$P$3:$Z$3,0),FALSE)</f>
        <v>7.5449101796407181E-2</v>
      </c>
      <c r="D44" s="7">
        <f>VLOOKUP($B44,元データ!$P$4:$Z$24,MATCH(D$27,元データ!$P$3:$Z$3,0),FALSE)</f>
        <v>7.5409076033598782E-2</v>
      </c>
      <c r="E44" s="7">
        <f>VLOOKUP($B44,元データ!$P$4:$Z$24,MATCH(E$27,元データ!$P$3:$Z$3,0),FALSE)</f>
        <v>7.3878820135017786E-2</v>
      </c>
      <c r="F44" s="7">
        <f>VLOOKUP($B44,元データ!$P$4:$Z$24,MATCH(F$27,元データ!$P$3:$Z$3,0),FALSE)</f>
        <v>7.4814365813001965E-2</v>
      </c>
      <c r="G44" s="7">
        <f>VLOOKUP($B44,元データ!$P$4:$Z$24,MATCH(G$27,元データ!$P$3:$Z$3,0),FALSE)</f>
        <v>8.0266600664733748E-2</v>
      </c>
      <c r="H44" s="7">
        <f>VLOOKUP($B44,元データ!$P$4:$Z$24,MATCH(H$27,元データ!$P$3:$Z$3,0),FALSE)</f>
        <v>7.851093733107499E-2</v>
      </c>
      <c r="I44" s="7">
        <f>VLOOKUP($B44,元データ!$P$4:$Z$24,MATCH(I$27,元データ!$P$3:$Z$3,0),FALSE)</f>
        <v>7.2627331951436183E-2</v>
      </c>
      <c r="J44" s="7">
        <f>VLOOKUP($B44,元データ!$P$4:$Z$24,MATCH(J$27,元データ!$P$3:$Z$3,0),FALSE)</f>
        <v>7.5503669592747152E-2</v>
      </c>
      <c r="K44" s="7">
        <f>VLOOKUP($B44,元データ!$P$4:$Z$24,MATCH(K$27,元データ!$P$3:$Z$3,0),FALSE)</f>
        <v>7.4350404312668469E-2</v>
      </c>
      <c r="L44" s="7">
        <f>VLOOKUP($B44,元データ!$P$4:$Z$24,MATCH(L$27,元データ!$P$3:$Z$3,0),FALSE)</f>
        <v>7.4872231686541738E-2</v>
      </c>
    </row>
    <row r="45" spans="2:12">
      <c r="B45" s="9" t="s">
        <v>43</v>
      </c>
      <c r="C45" s="7">
        <f>VLOOKUP($B45,元データ!$P$4:$Z$24,MATCH(C$27,元データ!$P$3:$Z$3,0),FALSE)</f>
        <v>7.7036997433704027E-2</v>
      </c>
      <c r="D45" s="7">
        <f>VLOOKUP($B45,元データ!$P$4:$Z$24,MATCH(D$27,元データ!$P$3:$Z$3,0),FALSE)</f>
        <v>7.8553507145194726E-2</v>
      </c>
      <c r="E45" s="7">
        <f>VLOOKUP($B45,元データ!$P$4:$Z$24,MATCH(E$27,元データ!$P$3:$Z$3,0),FALSE)</f>
        <v>8.1167539706994599E-2</v>
      </c>
      <c r="F45" s="7">
        <f>VLOOKUP($B45,元データ!$P$4:$Z$24,MATCH(F$27,元データ!$P$3:$Z$3,0),FALSE)</f>
        <v>8.1660857705712991E-2</v>
      </c>
      <c r="G45" s="7">
        <f>VLOOKUP($B45,元データ!$P$4:$Z$24,MATCH(G$27,元データ!$P$3:$Z$3,0),FALSE)</f>
        <v>8.2568418075100777E-2</v>
      </c>
      <c r="H45" s="7">
        <f>VLOOKUP($B45,元データ!$P$4:$Z$24,MATCH(H$27,元データ!$P$3:$Z$3,0),FALSE)</f>
        <v>7.6103643374536026E-2</v>
      </c>
      <c r="I45" s="7">
        <f>VLOOKUP($B45,元データ!$P$4:$Z$24,MATCH(I$27,元データ!$P$3:$Z$3,0),FALSE)</f>
        <v>7.2279389991116369E-2</v>
      </c>
      <c r="J45" s="7">
        <f>VLOOKUP($B45,元データ!$P$4:$Z$24,MATCH(J$27,元データ!$P$3:$Z$3,0),FALSE)</f>
        <v>7.5992948625701537E-2</v>
      </c>
      <c r="K45" s="7">
        <f>VLOOKUP($B45,元データ!$P$4:$Z$24,MATCH(K$27,元データ!$P$3:$Z$3,0),FALSE)</f>
        <v>7.5385444743935312E-2</v>
      </c>
      <c r="L45" s="7">
        <f>VLOOKUP($B45,元データ!$P$4:$Z$24,MATCH(L$27,元データ!$P$3:$Z$3,0),FALSE)</f>
        <v>7.51419647927314E-2</v>
      </c>
    </row>
    <row r="46" spans="2:12">
      <c r="B46" s="9" t="s">
        <v>40</v>
      </c>
      <c r="C46" s="7">
        <f>VLOOKUP($B46,元データ!$P$4:$Z$24,MATCH(C$27,元データ!$P$3:$Z$3,0),FALSE)</f>
        <v>7.1572925577416596E-2</v>
      </c>
      <c r="D46" s="7">
        <f>VLOOKUP($B46,元データ!$P$4:$Z$24,MATCH(D$27,元データ!$P$3:$Z$3,0),FALSE)</f>
        <v>7.3232791534853278E-2</v>
      </c>
      <c r="E46" s="7">
        <f>VLOOKUP($B46,元データ!$P$4:$Z$24,MATCH(E$27,元データ!$P$3:$Z$3,0),FALSE)</f>
        <v>7.4721981007871363E-2</v>
      </c>
      <c r="F46" s="7">
        <f>VLOOKUP($B46,元データ!$P$4:$Z$24,MATCH(F$27,元データ!$P$3:$Z$3,0),FALSE)</f>
        <v>7.3177754205182605E-2</v>
      </c>
      <c r="G46" s="7">
        <f>VLOOKUP($B46,元データ!$P$4:$Z$24,MATCH(G$27,元データ!$P$3:$Z$3,0),FALSE)</f>
        <v>7.191146312141998E-2</v>
      </c>
      <c r="H46" s="7">
        <f>VLOOKUP($B46,元データ!$P$4:$Z$24,MATCH(H$27,元データ!$P$3:$Z$3,0),FALSE)</f>
        <v>7.9610076038776179E-2</v>
      </c>
      <c r="I46" s="7">
        <f>VLOOKUP($B46,元データ!$P$4:$Z$24,MATCH(I$27,元データ!$P$3:$Z$3,0),FALSE)</f>
        <v>8.2173526798933971E-2</v>
      </c>
      <c r="J46" s="7">
        <f>VLOOKUP($B46,元データ!$P$4:$Z$24,MATCH(J$27,元データ!$P$3:$Z$3,0),FALSE)</f>
        <v>8.8232119729457478E-2</v>
      </c>
      <c r="K46" s="7">
        <f>VLOOKUP($B46,元データ!$P$4:$Z$24,MATCH(K$27,元データ!$P$3:$Z$3,0),FALSE)</f>
        <v>8.7446540880503146E-2</v>
      </c>
      <c r="L46" s="7">
        <f>VLOOKUP($B46,元データ!$P$4:$Z$24,MATCH(L$27,元データ!$P$3:$Z$3,0),FALSE)</f>
        <v>9.2600085178875635E-2</v>
      </c>
    </row>
    <row r="47" spans="2:12">
      <c r="B47" s="9" t="s">
        <v>27</v>
      </c>
      <c r="C47" s="7">
        <f>VLOOKUP($B47,元データ!$P$4:$Z$24,MATCH(C$27,元データ!$P$3:$Z$3,0),FALSE)</f>
        <v>8.0830303678357571E-2</v>
      </c>
      <c r="D47" s="7">
        <f>VLOOKUP($B47,元データ!$P$4:$Z$24,MATCH(D$27,元データ!$P$3:$Z$3,0),FALSE)</f>
        <v>8.152339914912185E-2</v>
      </c>
      <c r="E47" s="7">
        <f>VLOOKUP($B47,元データ!$P$4:$Z$24,MATCH(E$27,元データ!$P$3:$Z$3,0),FALSE)</f>
        <v>8.3848287066864619E-2</v>
      </c>
      <c r="F47" s="7">
        <f>VLOOKUP($B47,元データ!$P$4:$Z$24,MATCH(F$27,元データ!$P$3:$Z$3,0),FALSE)</f>
        <v>9.1362327625397782E-2</v>
      </c>
      <c r="G47" s="7">
        <f>VLOOKUP($B47,元データ!$P$4:$Z$24,MATCH(G$27,元データ!$P$3:$Z$3,0),FALSE)</f>
        <v>0.10200834453008981</v>
      </c>
      <c r="H47" s="7">
        <f>VLOOKUP($B47,元データ!$P$4:$Z$24,MATCH(H$27,元データ!$P$3:$Z$3,0),FALSE)</f>
        <v>0.10380193880860572</v>
      </c>
      <c r="I47" s="7">
        <f>VLOOKUP($B47,元データ!$P$4:$Z$24,MATCH(I$27,元データ!$P$3:$Z$3,0),FALSE)</f>
        <v>9.8530500444181227E-2</v>
      </c>
      <c r="J47" s="7">
        <f>VLOOKUP($B47,元データ!$P$4:$Z$24,MATCH(J$27,元データ!$P$3:$Z$3,0),FALSE)</f>
        <v>0.10191754209238739</v>
      </c>
      <c r="K47" s="7">
        <f>VLOOKUP($B47,元データ!$P$4:$Z$24,MATCH(K$27,元データ!$P$3:$Z$3,0),FALSE)</f>
        <v>9.7786163522012581E-2</v>
      </c>
      <c r="L47" s="7">
        <f>VLOOKUP($B47,元データ!$P$4:$Z$24,MATCH(L$27,元データ!$P$3:$Z$3,0),FALSE)</f>
        <v>9.3519307211811467E-2</v>
      </c>
    </row>
    <row r="48" spans="2:12">
      <c r="B48" s="9" t="s">
        <v>31</v>
      </c>
      <c r="C48" s="7">
        <f>VLOOKUP($B48,元データ!$P$4:$Z$24,MATCH(C$27,元データ!$P$3:$Z$3,0),FALSE)</f>
        <v>8.7149807527801534E-2</v>
      </c>
      <c r="D48" s="7">
        <f>VLOOKUP($B48,元データ!$P$4:$Z$24,MATCH(D$27,元データ!$P$3:$Z$3,0),FALSE)</f>
        <v>8.7084106032507907E-2</v>
      </c>
      <c r="E48" s="7">
        <f>VLOOKUP($B48,元データ!$P$4:$Z$24,MATCH(E$27,元データ!$P$3:$Z$3,0),FALSE)</f>
        <v>8.7243340149584028E-2</v>
      </c>
      <c r="F48" s="7">
        <f>VLOOKUP($B48,元データ!$P$4:$Z$24,MATCH(F$27,元データ!$P$3:$Z$3,0),FALSE)</f>
        <v>8.9043794514320346E-2</v>
      </c>
      <c r="G48" s="7">
        <f>VLOOKUP($B48,元データ!$P$4:$Z$24,MATCH(G$27,元データ!$P$3:$Z$3,0),FALSE)</f>
        <v>9.7556749876246379E-2</v>
      </c>
      <c r="H48" s="7">
        <f>VLOOKUP($B48,元データ!$P$4:$Z$24,MATCH(H$27,元データ!$P$3:$Z$3,0),FALSE)</f>
        <v>0.10375869400699124</v>
      </c>
      <c r="I48" s="7">
        <f>VLOOKUP($B48,元データ!$P$4:$Z$24,MATCH(I$27,元データ!$P$3:$Z$3,0),FALSE)</f>
        <v>0.10248371335504886</v>
      </c>
      <c r="J48" s="7">
        <f>VLOOKUP($B48,元データ!$P$4:$Z$24,MATCH(J$27,元データ!$P$3:$Z$3,0),FALSE)</f>
        <v>0.10355087062886746</v>
      </c>
      <c r="K48" s="7">
        <f>VLOOKUP($B48,元データ!$P$4:$Z$24,MATCH(K$27,元データ!$P$3:$Z$3,0),FALSE)</f>
        <v>0.10057502246181492</v>
      </c>
      <c r="L48" s="7">
        <f>VLOOKUP($B48,元データ!$P$4:$Z$24,MATCH(L$27,元データ!$P$3:$Z$3,0),FALSE)</f>
        <v>0.10488003975014197</v>
      </c>
    </row>
    <row r="49" spans="1:12">
      <c r="C49" s="5"/>
      <c r="D49" s="5"/>
      <c r="E49" s="4"/>
    </row>
    <row r="53" spans="1:12">
      <c r="A53" s="1" t="s">
        <v>59</v>
      </c>
    </row>
    <row r="54" spans="1:12">
      <c r="B54" s="6" t="s">
        <v>60</v>
      </c>
      <c r="C54" s="8" t="s">
        <v>19</v>
      </c>
      <c r="D54" s="8" t="s">
        <v>10</v>
      </c>
      <c r="E54" s="8" t="s">
        <v>12</v>
      </c>
      <c r="F54" s="8" t="s">
        <v>13</v>
      </c>
      <c r="G54" s="8" t="s">
        <v>14</v>
      </c>
      <c r="H54" s="8" t="s">
        <v>15</v>
      </c>
      <c r="I54" s="8" t="s">
        <v>16</v>
      </c>
      <c r="J54" s="8" t="s">
        <v>17</v>
      </c>
      <c r="K54" s="8" t="s">
        <v>11</v>
      </c>
      <c r="L54" s="8" t="s">
        <v>18</v>
      </c>
    </row>
    <row r="55" spans="1:12">
      <c r="B55" s="9" t="s">
        <v>31</v>
      </c>
      <c r="C55" s="3">
        <f>VLOOKUP($B55,元データ!$B$31:$L$51,MATCH(C$2,元データ!$B$3:$L$3,0),FALSE)</f>
        <v>27294.05630865485</v>
      </c>
      <c r="D55" s="3">
        <f>VLOOKUP($B55,元データ!$B$31:$L$51,MATCH(D$2,元データ!$B$3:$L$3,0),FALSE)</f>
        <v>26175</v>
      </c>
      <c r="E55" s="3">
        <f>VLOOKUP($B55,元データ!$B$31:$L$51,MATCH(E$2,元データ!$B$3:$L$3,0),FALSE)</f>
        <v>25745</v>
      </c>
      <c r="F55" s="3">
        <f>VLOOKUP($B55,元データ!$B$31:$L$51,MATCH(F$2,元データ!$B$3:$L$3,0),FALSE)</f>
        <v>21016</v>
      </c>
      <c r="G55" s="3">
        <f>VLOOKUP($B55,元データ!$B$31:$L$51,MATCH(G$2,元データ!$B$3:$L$3,0),FALSE)</f>
        <v>20183</v>
      </c>
      <c r="H55" s="3">
        <f>VLOOKUP($B55,元データ!$B$31:$L$51,MATCH(H$2,元データ!$B$3:$L$3,0),FALSE)</f>
        <v>21511</v>
      </c>
      <c r="I55" s="3">
        <f>VLOOKUP($B55,元データ!$B$31:$L$51,MATCH(I$2,元データ!$B$3:$L$3,0),FALSE)</f>
        <v>21144</v>
      </c>
      <c r="J55" s="3">
        <f>VLOOKUP($B55,元データ!$B$31:$L$51,MATCH(J$2,元データ!$B$3:$L$3,0),FALSE)</f>
        <v>21889</v>
      </c>
      <c r="K55" s="3">
        <f>VLOOKUP($B55,元データ!$B$31:$L$51,MATCH(K$2,元データ!$B$3:$L$3,0),FALSE)</f>
        <v>21012</v>
      </c>
      <c r="L55" s="3">
        <f>VLOOKUP($B55,元データ!$B$31:$L$51,MATCH(L$2,元データ!$B$3:$L$3,0),FALSE)</f>
        <v>22651</v>
      </c>
    </row>
    <row r="56" spans="1:12">
      <c r="B56" s="9" t="s">
        <v>40</v>
      </c>
      <c r="C56" s="3">
        <f>VLOOKUP($B56,元データ!$B$31:$L$51,MATCH(C$2,元データ!$B$3:$L$3,0),FALSE)</f>
        <v>15460.019743336625</v>
      </c>
      <c r="D56" s="3">
        <f>VLOOKUP($B56,元データ!$B$31:$L$51,MATCH(D$2,元データ!$B$3:$L$3,0),FALSE)</f>
        <v>15661</v>
      </c>
      <c r="E56" s="3">
        <f>VLOOKUP($B56,元データ!$B$31:$L$51,MATCH(E$2,元データ!$B$3:$L$3,0),FALSE)</f>
        <v>16206</v>
      </c>
      <c r="F56" s="3">
        <f>VLOOKUP($B56,元データ!$B$31:$L$51,MATCH(F$2,元データ!$B$3:$L$3,0),FALSE)</f>
        <v>15200</v>
      </c>
      <c r="G56" s="3">
        <f>VLOOKUP($B56,元データ!$B$31:$L$51,MATCH(G$2,元データ!$B$3:$L$3,0),FALSE)</f>
        <v>13574</v>
      </c>
      <c r="H56" s="3">
        <f>VLOOKUP($B56,元データ!$B$31:$L$51,MATCH(H$2,元データ!$B$3:$L$3,0),FALSE)</f>
        <v>15851</v>
      </c>
      <c r="I56" s="3">
        <f>VLOOKUP($B56,元データ!$B$31:$L$51,MATCH(I$2,元データ!$B$3:$L$3,0),FALSE)</f>
        <v>16003</v>
      </c>
      <c r="J56" s="3">
        <f>VLOOKUP($B56,元データ!$B$31:$L$51,MATCH(J$2,元データ!$B$3:$L$3,0),FALSE)</f>
        <v>18429</v>
      </c>
      <c r="K56" s="3">
        <f>VLOOKUP($B56,元データ!$B$31:$L$51,MATCH(K$2,元データ!$B$3:$L$3,0),FALSE)</f>
        <v>18941</v>
      </c>
      <c r="L56" s="3">
        <f>VLOOKUP($B56,元データ!$B$31:$L$51,MATCH(L$2,元データ!$B$3:$L$3,0),FALSE)</f>
        <v>20864</v>
      </c>
    </row>
    <row r="57" spans="1:12">
      <c r="B57" s="9" t="s">
        <v>27</v>
      </c>
      <c r="C57" s="3">
        <f>VLOOKUP($B57,元データ!$B$31:$L$51,MATCH(C$2,元データ!$B$3:$L$3,0),FALSE)</f>
        <v>20793.068297655453</v>
      </c>
      <c r="D57" s="3">
        <f>VLOOKUP($B57,元データ!$B$31:$L$51,MATCH(D$2,元データ!$B$3:$L$3,0),FALSE)</f>
        <v>20398</v>
      </c>
      <c r="E57" s="3">
        <f>VLOOKUP($B57,元データ!$B$31:$L$51,MATCH(E$2,元データ!$B$3:$L$3,0),FALSE)</f>
        <v>20438</v>
      </c>
      <c r="F57" s="3">
        <f>VLOOKUP($B57,元データ!$B$31:$L$51,MATCH(F$2,元データ!$B$3:$L$3,0),FALSE)</f>
        <v>20884</v>
      </c>
      <c r="G57" s="3">
        <f>VLOOKUP($B57,元データ!$B$31:$L$51,MATCH(G$2,元データ!$B$3:$L$3,0),FALSE)</f>
        <v>21153</v>
      </c>
      <c r="H57" s="3">
        <f>VLOOKUP($B57,元データ!$B$31:$L$51,MATCH(H$2,元データ!$B$3:$L$3,0),FALSE)</f>
        <v>21030</v>
      </c>
      <c r="I57" s="3">
        <f>VLOOKUP($B57,元データ!$B$31:$L$51,MATCH(I$2,元データ!$B$3:$L$3,0),FALSE)</f>
        <v>18822</v>
      </c>
      <c r="J57" s="3">
        <f>VLOOKUP($B57,元データ!$B$31:$L$51,MATCH(J$2,元データ!$B$3:$L$3,0),FALSE)</f>
        <v>20052</v>
      </c>
      <c r="K57" s="3">
        <f>VLOOKUP($B57,元データ!$B$31:$L$51,MATCH(K$2,元データ!$B$3:$L$3,0),FALSE)</f>
        <v>19272</v>
      </c>
      <c r="L57" s="3">
        <f>VLOOKUP($B57,元データ!$B$31:$L$51,MATCH(L$2,元データ!$B$3:$L$3,0),FALSE)</f>
        <v>18123</v>
      </c>
    </row>
    <row r="58" spans="1:12">
      <c r="B58" s="9" t="s">
        <v>29</v>
      </c>
      <c r="C58" s="3">
        <f>VLOOKUP($B58,元データ!$B$31:$L$51,MATCH(C$2,元データ!$B$3:$L$3,0),FALSE)</f>
        <v>21290.650406504064</v>
      </c>
      <c r="D58" s="3">
        <f>VLOOKUP($B58,元データ!$B$31:$L$51,MATCH(D$2,元データ!$B$3:$L$3,0),FALSE)</f>
        <v>20950</v>
      </c>
      <c r="E58" s="3">
        <f>VLOOKUP($B58,元データ!$B$31:$L$51,MATCH(E$2,元データ!$B$3:$L$3,0),FALSE)</f>
        <v>20438</v>
      </c>
      <c r="F58" s="3">
        <f>VLOOKUP($B58,元データ!$B$31:$L$51,MATCH(F$2,元データ!$B$3:$L$3,0),FALSE)</f>
        <v>19474</v>
      </c>
      <c r="G58" s="3">
        <f>VLOOKUP($B58,元データ!$B$31:$L$51,MATCH(G$2,元データ!$B$3:$L$3,0),FALSE)</f>
        <v>18231</v>
      </c>
      <c r="H58" s="3">
        <f>VLOOKUP($B58,元データ!$B$31:$L$51,MATCH(H$2,元データ!$B$3:$L$3,0),FALSE)</f>
        <v>17310</v>
      </c>
      <c r="I58" s="3">
        <f>VLOOKUP($B58,元データ!$B$31:$L$51,MATCH(I$2,元データ!$B$3:$L$3,0),FALSE)</f>
        <v>15813</v>
      </c>
      <c r="J58" s="3">
        <f>VLOOKUP($B58,元データ!$B$31:$L$51,MATCH(J$2,元データ!$B$3:$L$3,0),FALSE)</f>
        <v>16725</v>
      </c>
      <c r="K58" s="3">
        <f>VLOOKUP($B58,元データ!$B$31:$L$51,MATCH(K$2,元データ!$B$3:$L$3,0),FALSE)</f>
        <v>16695</v>
      </c>
      <c r="L58" s="3">
        <f>VLOOKUP($B58,元データ!$B$31:$L$51,MATCH(L$2,元データ!$B$3:$L$3,0),FALSE)</f>
        <v>17043</v>
      </c>
    </row>
    <row r="59" spans="1:12">
      <c r="B59" s="9" t="s">
        <v>35</v>
      </c>
      <c r="C59" s="3">
        <f>VLOOKUP($B59,元データ!$B$31:$L$51,MATCH(C$2,元データ!$B$3:$L$3,0),FALSE)</f>
        <v>14640.163098878695</v>
      </c>
      <c r="D59" s="3">
        <f>VLOOKUP($B59,元データ!$B$31:$L$51,MATCH(D$2,元データ!$B$3:$L$3,0),FALSE)</f>
        <v>14362</v>
      </c>
      <c r="E59" s="3">
        <f>VLOOKUP($B59,元データ!$B$31:$L$51,MATCH(E$2,元データ!$B$3:$L$3,0),FALSE)</f>
        <v>13597</v>
      </c>
      <c r="F59" s="3">
        <f>VLOOKUP($B59,元データ!$B$31:$L$51,MATCH(F$2,元データ!$B$3:$L$3,0),FALSE)</f>
        <v>12736</v>
      </c>
      <c r="G59" s="3">
        <f>VLOOKUP($B59,元データ!$B$31:$L$51,MATCH(G$2,元データ!$B$3:$L$3,0),FALSE)</f>
        <v>9268</v>
      </c>
      <c r="H59" s="3">
        <f>VLOOKUP($B59,元データ!$B$31:$L$51,MATCH(H$2,元データ!$B$3:$L$3,0),FALSE)</f>
        <v>9755</v>
      </c>
      <c r="I59" s="3">
        <f>VLOOKUP($B59,元データ!$B$31:$L$51,MATCH(I$2,元データ!$B$3:$L$3,0),FALSE)</f>
        <v>9970</v>
      </c>
      <c r="J59" s="3">
        <f>VLOOKUP($B59,元データ!$B$31:$L$51,MATCH(J$2,元データ!$B$3:$L$3,0),FALSE)</f>
        <v>13311</v>
      </c>
      <c r="K59" s="3">
        <f>VLOOKUP($B59,元データ!$B$31:$L$51,MATCH(K$2,元データ!$B$3:$L$3,0),FALSE)</f>
        <v>13266</v>
      </c>
      <c r="L59" s="3">
        <f>VLOOKUP($B59,元データ!$B$31:$L$51,MATCH(L$2,元データ!$B$3:$L$3,0),FALSE)</f>
        <v>13759</v>
      </c>
    </row>
    <row r="60" spans="1:12">
      <c r="B60" s="9" t="s">
        <v>42</v>
      </c>
      <c r="C60" s="3">
        <f>VLOOKUP($B60,元データ!$B$31:$L$51,MATCH(C$2,元データ!$B$3:$L$3,0),FALSE)</f>
        <v>18733.188720173534</v>
      </c>
      <c r="D60" s="3">
        <f>VLOOKUP($B60,元データ!$B$31:$L$51,MATCH(D$2,元データ!$B$3:$L$3,0),FALSE)</f>
        <v>17272</v>
      </c>
      <c r="E60" s="3">
        <f>VLOOKUP($B60,元データ!$B$31:$L$51,MATCH(E$2,元データ!$B$3:$L$3,0),FALSE)</f>
        <v>13337</v>
      </c>
      <c r="F60" s="3">
        <f>VLOOKUP($B60,元データ!$B$31:$L$51,MATCH(F$2,元データ!$B$3:$L$3,0),FALSE)</f>
        <v>13514</v>
      </c>
      <c r="G60" s="3">
        <f>VLOOKUP($B60,元データ!$B$31:$L$51,MATCH(G$2,元データ!$B$3:$L$3,0),FALSE)</f>
        <v>10262</v>
      </c>
      <c r="H60" s="3">
        <f>VLOOKUP($B60,元データ!$B$31:$L$51,MATCH(H$2,元データ!$B$3:$L$3,0),FALSE)</f>
        <v>10806</v>
      </c>
      <c r="I60" s="3">
        <f>VLOOKUP($B60,元データ!$B$31:$L$51,MATCH(I$2,元データ!$B$3:$L$3,0),FALSE)</f>
        <v>10111</v>
      </c>
      <c r="J60" s="3">
        <f>VLOOKUP($B60,元データ!$B$31:$L$51,MATCH(J$2,元データ!$B$3:$L$3,0),FALSE)</f>
        <v>10857</v>
      </c>
      <c r="K60" s="3">
        <f>VLOOKUP($B60,元データ!$B$31:$L$51,MATCH(K$2,元データ!$B$3:$L$3,0),FALSE)</f>
        <v>12894</v>
      </c>
      <c r="L60" s="3">
        <f>VLOOKUP($B60,元データ!$B$31:$L$51,MATCH(L$2,元データ!$B$3:$L$3,0),FALSE)</f>
        <v>12834</v>
      </c>
    </row>
    <row r="61" spans="1:12">
      <c r="B61" s="9" t="s">
        <v>30</v>
      </c>
      <c r="C61" s="3">
        <f>VLOOKUP($B61,元データ!$B$31:$L$51,MATCH(C$2,元データ!$B$3:$L$3,0),FALSE)</f>
        <v>12937.881873727089</v>
      </c>
      <c r="D61" s="3">
        <f>VLOOKUP($B61,元データ!$B$31:$L$51,MATCH(D$2,元データ!$B$3:$L$3,0),FALSE)</f>
        <v>12705</v>
      </c>
      <c r="E61" s="3">
        <f>VLOOKUP($B61,元データ!$B$31:$L$51,MATCH(E$2,元データ!$B$3:$L$3,0),FALSE)</f>
        <v>13386</v>
      </c>
      <c r="F61" s="3">
        <f>VLOOKUP($B61,元データ!$B$31:$L$51,MATCH(F$2,元データ!$B$3:$L$3,0),FALSE)</f>
        <v>13794</v>
      </c>
      <c r="G61" s="3">
        <f>VLOOKUP($B61,元データ!$B$31:$L$51,MATCH(G$2,元データ!$B$3:$L$3,0),FALSE)</f>
        <v>12410</v>
      </c>
      <c r="H61" s="3">
        <f>VLOOKUP($B61,元データ!$B$31:$L$51,MATCH(H$2,元データ!$B$3:$L$3,0),FALSE)</f>
        <v>10975</v>
      </c>
      <c r="I61" s="3">
        <f>VLOOKUP($B61,元データ!$B$31:$L$51,MATCH(I$2,元データ!$B$3:$L$3,0),FALSE)</f>
        <v>10891</v>
      </c>
      <c r="J61" s="3">
        <f>VLOOKUP($B61,元データ!$B$31:$L$51,MATCH(J$2,元データ!$B$3:$L$3,0),FALSE)</f>
        <v>11272</v>
      </c>
      <c r="K61" s="3">
        <f>VLOOKUP($B61,元データ!$B$31:$L$51,MATCH(K$2,元データ!$B$3:$L$3,0),FALSE)</f>
        <v>11230</v>
      </c>
      <c r="L61" s="3">
        <f>VLOOKUP($B61,元データ!$B$31:$L$51,MATCH(L$2,元データ!$B$3:$L$3,0),FALSE)</f>
        <v>11396</v>
      </c>
    </row>
    <row r="62" spans="1:12">
      <c r="B62" s="9" t="s">
        <v>44</v>
      </c>
      <c r="C62" s="3">
        <f>VLOOKUP($B62,元データ!$B$31:$L$51,MATCH(C$2,元データ!$B$3:$L$3,0),FALSE)</f>
        <v>7200.9803921568628</v>
      </c>
      <c r="D62" s="3">
        <f>VLOOKUP($B62,元データ!$B$31:$L$51,MATCH(D$2,元データ!$B$3:$L$3,0),FALSE)</f>
        <v>7345</v>
      </c>
      <c r="E62" s="3">
        <f>VLOOKUP($B62,元データ!$B$31:$L$51,MATCH(E$2,元データ!$B$3:$L$3,0),FALSE)</f>
        <v>7748</v>
      </c>
      <c r="F62" s="3">
        <f>VLOOKUP($B62,元データ!$B$31:$L$51,MATCH(F$2,元データ!$B$3:$L$3,0),FALSE)</f>
        <v>9303</v>
      </c>
      <c r="G62" s="3">
        <f>VLOOKUP($B62,元データ!$B$31:$L$51,MATCH(G$2,元データ!$B$3:$L$3,0),FALSE)</f>
        <v>9169</v>
      </c>
      <c r="H62" s="3">
        <f>VLOOKUP($B62,元データ!$B$31:$L$51,MATCH(H$2,元データ!$B$3:$L$3,0),FALSE)</f>
        <v>9592</v>
      </c>
      <c r="I62" s="3">
        <f>VLOOKUP($B62,元データ!$B$31:$L$51,MATCH(I$2,元データ!$B$3:$L$3,0),FALSE)</f>
        <v>8511</v>
      </c>
      <c r="J62" s="3">
        <f>VLOOKUP($B62,元データ!$B$31:$L$51,MATCH(J$2,元データ!$B$3:$L$3,0),FALSE)</f>
        <v>9068</v>
      </c>
      <c r="K62" s="3">
        <f>VLOOKUP($B62,元データ!$B$31:$L$51,MATCH(K$2,元データ!$B$3:$L$3,0),FALSE)</f>
        <v>10170</v>
      </c>
      <c r="L62" s="3">
        <f>VLOOKUP($B62,元データ!$B$31:$L$51,MATCH(L$2,元データ!$B$3:$L$3,0),FALSE)</f>
        <v>10210</v>
      </c>
    </row>
    <row r="63" spans="1:12">
      <c r="B63" s="9" t="s">
        <v>41</v>
      </c>
      <c r="C63" s="3">
        <f>VLOOKUP($B63,元データ!$B$31:$L$51,MATCH(C$2,元データ!$B$3:$L$3,0),FALSE)</f>
        <v>10648.621041879469</v>
      </c>
      <c r="D63" s="3">
        <f>VLOOKUP($B63,元データ!$B$31:$L$51,MATCH(D$2,元データ!$B$3:$L$3,0),FALSE)</f>
        <v>10425</v>
      </c>
      <c r="E63" s="3">
        <f>VLOOKUP($B63,元データ!$B$31:$L$51,MATCH(E$2,元データ!$B$3:$L$3,0),FALSE)</f>
        <v>10056</v>
      </c>
      <c r="F63" s="3">
        <f>VLOOKUP($B63,元データ!$B$31:$L$51,MATCH(F$2,元データ!$B$3:$L$3,0),FALSE)</f>
        <v>9595</v>
      </c>
      <c r="G63" s="3">
        <f>VLOOKUP($B63,元データ!$B$31:$L$51,MATCH(G$2,元データ!$B$3:$L$3,0),FALSE)</f>
        <v>9651</v>
      </c>
      <c r="H63" s="3">
        <f>VLOOKUP($B63,元データ!$B$31:$L$51,MATCH(H$2,元データ!$B$3:$L$3,0),FALSE)</f>
        <v>9365</v>
      </c>
      <c r="I63" s="3">
        <f>VLOOKUP($B63,元データ!$B$31:$L$51,MATCH(I$2,元データ!$B$3:$L$3,0),FALSE)</f>
        <v>9891</v>
      </c>
      <c r="J63" s="3">
        <f>VLOOKUP($B63,元データ!$B$31:$L$51,MATCH(J$2,元データ!$B$3:$L$3,0),FALSE)</f>
        <v>10862</v>
      </c>
      <c r="K63" s="3">
        <f>VLOOKUP($B63,元データ!$B$31:$L$51,MATCH(K$2,元データ!$B$3:$L$3,0),FALSE)</f>
        <v>10011</v>
      </c>
      <c r="L63" s="3">
        <f>VLOOKUP($B63,元データ!$B$31:$L$51,MATCH(L$2,元データ!$B$3:$L$3,0),FALSE)</f>
        <v>10178</v>
      </c>
    </row>
    <row r="64" spans="1:12">
      <c r="B64" s="9" t="s">
        <v>43</v>
      </c>
      <c r="C64" s="3">
        <f>VLOOKUP($B64,元データ!$B$31:$L$51,MATCH(C$2,元データ!$B$3:$L$3,0),FALSE)</f>
        <v>8434.9859681945745</v>
      </c>
      <c r="D64" s="3">
        <f>VLOOKUP($B64,元データ!$B$31:$L$51,MATCH(D$2,元データ!$B$3:$L$3,0),FALSE)</f>
        <v>9017</v>
      </c>
      <c r="E64" s="3">
        <f>VLOOKUP($B64,元データ!$B$31:$L$51,MATCH(E$2,元データ!$B$3:$L$3,0),FALSE)</f>
        <v>9177</v>
      </c>
      <c r="F64" s="3">
        <f>VLOOKUP($B64,元データ!$B$31:$L$51,MATCH(F$2,元データ!$B$3:$L$3,0),FALSE)</f>
        <v>9304</v>
      </c>
      <c r="G64" s="3">
        <f>VLOOKUP($B64,元データ!$B$31:$L$51,MATCH(G$2,元データ!$B$3:$L$3,0),FALSE)</f>
        <v>8208</v>
      </c>
      <c r="H64" s="3">
        <f>VLOOKUP($B64,元データ!$B$31:$L$51,MATCH(H$2,元データ!$B$3:$L$3,0),FALSE)</f>
        <v>7668</v>
      </c>
      <c r="I64" s="3">
        <f>VLOOKUP($B64,元データ!$B$31:$L$51,MATCH(I$2,元データ!$B$3:$L$3,0),FALSE)</f>
        <v>7372</v>
      </c>
      <c r="J64" s="3">
        <f>VLOOKUP($B64,元データ!$B$31:$L$51,MATCH(J$2,元データ!$B$3:$L$3,0),FALSE)</f>
        <v>8390</v>
      </c>
      <c r="K64" s="3">
        <f>VLOOKUP($B64,元データ!$B$31:$L$51,MATCH(K$2,元データ!$B$3:$L$3,0),FALSE)</f>
        <v>8358</v>
      </c>
      <c r="L64" s="3">
        <f>VLOOKUP($B64,元データ!$B$31:$L$51,MATCH(L$2,元データ!$B$3:$L$3,0),FALSE)</f>
        <v>8681</v>
      </c>
    </row>
    <row r="66" spans="2:12">
      <c r="B66" s="6" t="s">
        <v>61</v>
      </c>
      <c r="C66" s="8" t="s">
        <v>19</v>
      </c>
      <c r="D66" s="8" t="s">
        <v>10</v>
      </c>
      <c r="E66" s="8" t="s">
        <v>12</v>
      </c>
      <c r="F66" s="8" t="s">
        <v>13</v>
      </c>
      <c r="G66" s="8" t="s">
        <v>14</v>
      </c>
      <c r="H66" s="8" t="s">
        <v>15</v>
      </c>
      <c r="I66" s="8" t="s">
        <v>16</v>
      </c>
      <c r="J66" s="8" t="s">
        <v>17</v>
      </c>
      <c r="K66" s="8" t="s">
        <v>11</v>
      </c>
      <c r="L66" s="8" t="s">
        <v>18</v>
      </c>
    </row>
    <row r="67" spans="2:12">
      <c r="B67" s="9" t="s">
        <v>38</v>
      </c>
      <c r="C67" s="3">
        <f>VLOOKUP($B67,元データ!$B$31:$L$51,MATCH(C$2,元データ!$B$3:$L$3,0),FALSE)</f>
        <v>8184.4036697247702</v>
      </c>
      <c r="D67" s="3">
        <f>VLOOKUP($B67,元データ!$B$31:$L$51,MATCH(D$2,元データ!$B$3:$L$3,0),FALSE)</f>
        <v>8921</v>
      </c>
      <c r="E67" s="3">
        <f>VLOOKUP($B67,元データ!$B$31:$L$51,MATCH(E$2,元データ!$B$3:$L$3,0),FALSE)</f>
        <v>9809</v>
      </c>
      <c r="F67" s="3">
        <f>VLOOKUP($B67,元データ!$B$31:$L$51,MATCH(F$2,元データ!$B$3:$L$3,0),FALSE)</f>
        <v>8400</v>
      </c>
      <c r="G67" s="3">
        <f>VLOOKUP($B67,元データ!$B$31:$L$51,MATCH(G$2,元データ!$B$3:$L$3,0),FALSE)</f>
        <v>6648</v>
      </c>
      <c r="H67" s="3">
        <f>VLOOKUP($B67,元データ!$B$31:$L$51,MATCH(H$2,元データ!$B$3:$L$3,0),FALSE)</f>
        <v>6016</v>
      </c>
      <c r="I67" s="3">
        <f>VLOOKUP($B67,元データ!$B$31:$L$51,MATCH(I$2,元データ!$B$3:$L$3,0),FALSE)</f>
        <v>6320</v>
      </c>
      <c r="J67" s="3">
        <f>VLOOKUP($B67,元データ!$B$31:$L$51,MATCH(J$2,元データ!$B$3:$L$3,0),FALSE)</f>
        <v>6701</v>
      </c>
      <c r="K67" s="3">
        <f>VLOOKUP($B67,元データ!$B$31:$L$51,MATCH(K$2,元データ!$B$3:$L$3,0),FALSE)</f>
        <v>7268</v>
      </c>
      <c r="L67" s="3">
        <f>VLOOKUP($B67,元データ!$B$31:$L$51,MATCH(L$2,元データ!$B$3:$L$3,0),FALSE)</f>
        <v>7580</v>
      </c>
    </row>
    <row r="68" spans="2:12">
      <c r="B68" s="9" t="s">
        <v>37</v>
      </c>
      <c r="C68" s="3">
        <f>VLOOKUP($B68,元データ!$B$31:$L$51,MATCH(C$2,元データ!$B$3:$L$3,0),FALSE)</f>
        <v>10114.481409001957</v>
      </c>
      <c r="D68" s="3">
        <f>VLOOKUP($B68,元データ!$B$31:$L$51,MATCH(D$2,元データ!$B$3:$L$3,0),FALSE)</f>
        <v>10337</v>
      </c>
      <c r="E68" s="3">
        <f>VLOOKUP($B68,元データ!$B$31:$L$51,MATCH(E$2,元データ!$B$3:$L$3,0),FALSE)</f>
        <v>10130</v>
      </c>
      <c r="F68" s="3">
        <f>VLOOKUP($B68,元データ!$B$31:$L$51,MATCH(F$2,元データ!$B$3:$L$3,0),FALSE)</f>
        <v>12048</v>
      </c>
      <c r="G68" s="3">
        <f>VLOOKUP($B68,元データ!$B$31:$L$51,MATCH(G$2,元データ!$B$3:$L$3,0),FALSE)</f>
        <v>10020</v>
      </c>
      <c r="H68" s="3">
        <f>VLOOKUP($B68,元データ!$B$31:$L$51,MATCH(H$2,元データ!$B$3:$L$3,0),FALSE)</f>
        <v>8831</v>
      </c>
      <c r="I68" s="3">
        <f>VLOOKUP($B68,元データ!$B$31:$L$51,MATCH(I$2,元データ!$B$3:$L$3,0),FALSE)</f>
        <v>8005</v>
      </c>
      <c r="J68" s="3">
        <f>VLOOKUP($B68,元データ!$B$31:$L$51,MATCH(J$2,元データ!$B$3:$L$3,0),FALSE)</f>
        <v>7774</v>
      </c>
      <c r="K68" s="3">
        <f>VLOOKUP($B68,元データ!$B$31:$L$51,MATCH(K$2,元データ!$B$3:$L$3,0),FALSE)</f>
        <v>7359</v>
      </c>
      <c r="L68" s="3">
        <f>VLOOKUP($B68,元データ!$B$31:$L$51,MATCH(L$2,元データ!$B$3:$L$3,0),FALSE)</f>
        <v>6716</v>
      </c>
    </row>
    <row r="69" spans="2:12">
      <c r="B69" s="9" t="s">
        <v>36</v>
      </c>
      <c r="C69" s="3">
        <f>VLOOKUP($B69,元データ!$B$31:$L$51,MATCH(C$2,元データ!$B$3:$L$3,0),FALSE)</f>
        <v>5109.9656357388312</v>
      </c>
      <c r="D69" s="3">
        <f>VLOOKUP($B69,元データ!$B$31:$L$51,MATCH(D$2,元データ!$B$3:$L$3,0),FALSE)</f>
        <v>4461</v>
      </c>
      <c r="E69" s="3">
        <f>VLOOKUP($B69,元データ!$B$31:$L$51,MATCH(E$2,元データ!$B$3:$L$3,0),FALSE)</f>
        <v>4605</v>
      </c>
      <c r="F69" s="3">
        <f>VLOOKUP($B69,元データ!$B$31:$L$51,MATCH(F$2,元データ!$B$3:$L$3,0),FALSE)</f>
        <v>4501</v>
      </c>
      <c r="G69" s="3">
        <f>VLOOKUP($B69,元データ!$B$31:$L$51,MATCH(G$2,元データ!$B$3:$L$3,0),FALSE)</f>
        <v>4412</v>
      </c>
      <c r="H69" s="3">
        <f>VLOOKUP($B69,元データ!$B$31:$L$51,MATCH(H$2,元データ!$B$3:$L$3,0),FALSE)</f>
        <v>4910</v>
      </c>
      <c r="I69" s="3">
        <f>VLOOKUP($B69,元データ!$B$31:$L$51,MATCH(I$2,元データ!$B$3:$L$3,0),FALSE)</f>
        <v>4763</v>
      </c>
      <c r="J69" s="3">
        <f>VLOOKUP($B69,元データ!$B$31:$L$51,MATCH(J$2,元データ!$B$3:$L$3,0),FALSE)</f>
        <v>4693</v>
      </c>
      <c r="K69" s="3">
        <f>VLOOKUP($B69,元データ!$B$31:$L$51,MATCH(K$2,元データ!$B$3:$L$3,0),FALSE)</f>
        <v>4936</v>
      </c>
      <c r="L69" s="3">
        <f>VLOOKUP($B69,元データ!$B$31:$L$51,MATCH(L$2,元データ!$B$3:$L$3,0),FALSE)</f>
        <v>5262</v>
      </c>
    </row>
    <row r="70" spans="2:12">
      <c r="B70" s="9" t="s">
        <v>34</v>
      </c>
      <c r="C70" s="3">
        <f>VLOOKUP($B70,元データ!$B$31:$L$51,MATCH(C$2,元データ!$B$3:$L$3,0),FALSE)</f>
        <v>6161.3832853025942</v>
      </c>
      <c r="D70" s="3">
        <f>VLOOKUP($B70,元データ!$B$31:$L$51,MATCH(D$2,元データ!$B$3:$L$3,0),FALSE)</f>
        <v>6414</v>
      </c>
      <c r="E70" s="3">
        <f>VLOOKUP($B70,元データ!$B$31:$L$51,MATCH(E$2,元データ!$B$3:$L$3,0),FALSE)</f>
        <v>6088</v>
      </c>
      <c r="F70" s="3">
        <f>VLOOKUP($B70,元データ!$B$31:$L$51,MATCH(F$2,元データ!$B$3:$L$3,0),FALSE)</f>
        <v>5766</v>
      </c>
      <c r="G70" s="3">
        <f>VLOOKUP($B70,元データ!$B$31:$L$51,MATCH(G$2,元データ!$B$3:$L$3,0),FALSE)</f>
        <v>5262</v>
      </c>
      <c r="H70" s="3">
        <f>VLOOKUP($B70,元データ!$B$31:$L$51,MATCH(H$2,元データ!$B$3:$L$3,0),FALSE)</f>
        <v>5462</v>
      </c>
      <c r="I70" s="3">
        <f>VLOOKUP($B70,元データ!$B$31:$L$51,MATCH(I$2,元データ!$B$3:$L$3,0),FALSE)</f>
        <v>3768</v>
      </c>
      <c r="J70" s="3">
        <f>VLOOKUP($B70,元データ!$B$31:$L$51,MATCH(J$2,元データ!$B$3:$L$3,0),FALSE)</f>
        <v>3916</v>
      </c>
      <c r="K70" s="3">
        <f>VLOOKUP($B70,元データ!$B$31:$L$51,MATCH(K$2,元データ!$B$3:$L$3,0),FALSE)</f>
        <v>4088</v>
      </c>
      <c r="L70" s="3">
        <f>VLOOKUP($B70,元データ!$B$31:$L$51,MATCH(L$2,元データ!$B$3:$L$3,0),FALSE)</f>
        <v>4548</v>
      </c>
    </row>
    <row r="71" spans="2:12">
      <c r="B71" s="9" t="s">
        <v>46</v>
      </c>
      <c r="C71" s="3">
        <f>VLOOKUP($B71,元データ!$B$31:$L$51,MATCH(C$2,元データ!$B$3:$L$3,0),FALSE)</f>
        <v>4129.925452609159</v>
      </c>
      <c r="D71" s="3">
        <f>VLOOKUP($B71,元データ!$B$31:$L$51,MATCH(D$2,元データ!$B$3:$L$3,0),FALSE)</f>
        <v>3878</v>
      </c>
      <c r="E71" s="3">
        <f>VLOOKUP($B71,元データ!$B$31:$L$51,MATCH(E$2,元データ!$B$3:$L$3,0),FALSE)</f>
        <v>3750</v>
      </c>
      <c r="F71" s="3">
        <f>VLOOKUP($B71,元データ!$B$31:$L$51,MATCH(F$2,元データ!$B$3:$L$3,0),FALSE)</f>
        <v>3402</v>
      </c>
      <c r="G71" s="3">
        <f>VLOOKUP($B71,元データ!$B$31:$L$51,MATCH(G$2,元データ!$B$3:$L$3,0),FALSE)</f>
        <v>3121</v>
      </c>
      <c r="H71" s="3">
        <f>VLOOKUP($B71,元データ!$B$31:$L$51,MATCH(H$2,元データ!$B$3:$L$3,0),FALSE)</f>
        <v>3416</v>
      </c>
      <c r="I71" s="3">
        <f>VLOOKUP($B71,元データ!$B$31:$L$51,MATCH(I$2,元データ!$B$3:$L$3,0),FALSE)</f>
        <v>3267</v>
      </c>
      <c r="J71" s="3">
        <f>VLOOKUP($B71,元データ!$B$31:$L$51,MATCH(J$2,元データ!$B$3:$L$3,0),FALSE)</f>
        <v>3465</v>
      </c>
      <c r="K71" s="3">
        <f>VLOOKUP($B71,元データ!$B$31:$L$51,MATCH(K$2,元データ!$B$3:$L$3,0),FALSE)</f>
        <v>3845</v>
      </c>
      <c r="L71" s="3">
        <f>VLOOKUP($B71,元データ!$B$31:$L$51,MATCH(L$2,元データ!$B$3:$L$3,0),FALSE)</f>
        <v>3905</v>
      </c>
    </row>
    <row r="72" spans="2:12">
      <c r="B72" s="9" t="s">
        <v>32</v>
      </c>
      <c r="C72" s="3">
        <f>VLOOKUP($B72,元データ!$B$31:$L$51,MATCH(C$2,元データ!$B$3:$L$3,0),FALSE)</f>
        <v>2618.4909670563234</v>
      </c>
      <c r="D72" s="3">
        <f>VLOOKUP($B72,元データ!$B$31:$L$51,MATCH(D$2,元データ!$B$3:$L$3,0),FALSE)</f>
        <v>2464</v>
      </c>
      <c r="E72" s="3">
        <f>VLOOKUP($B72,元データ!$B$31:$L$51,MATCH(E$2,元データ!$B$3:$L$3,0),FALSE)</f>
        <v>2592</v>
      </c>
      <c r="F72" s="3">
        <f>VLOOKUP($B72,元データ!$B$31:$L$51,MATCH(F$2,元データ!$B$3:$L$3,0),FALSE)</f>
        <v>2321</v>
      </c>
      <c r="G72" s="3">
        <f>VLOOKUP($B72,元データ!$B$31:$L$51,MATCH(G$2,元データ!$B$3:$L$3,0),FALSE)</f>
        <v>2056</v>
      </c>
      <c r="H72" s="3">
        <f>VLOOKUP($B72,元データ!$B$31:$L$51,MATCH(H$2,元データ!$B$3:$L$3,0),FALSE)</f>
        <v>2432</v>
      </c>
      <c r="I72" s="3">
        <f>VLOOKUP($B72,元データ!$B$31:$L$51,MATCH(I$2,元データ!$B$3:$L$3,0),FALSE)</f>
        <v>2909</v>
      </c>
      <c r="J72" s="3">
        <f>VLOOKUP($B72,元データ!$B$31:$L$51,MATCH(J$2,元データ!$B$3:$L$3,0),FALSE)</f>
        <v>3421</v>
      </c>
      <c r="K72" s="3">
        <f>VLOOKUP($B72,元データ!$B$31:$L$51,MATCH(K$2,元データ!$B$3:$L$3,0),FALSE)</f>
        <v>3472</v>
      </c>
      <c r="L72" s="3">
        <f>VLOOKUP($B72,元データ!$B$31:$L$51,MATCH(L$2,元データ!$B$3:$L$3,0),FALSE)</f>
        <v>3326</v>
      </c>
    </row>
    <row r="73" spans="2:12">
      <c r="B73" s="9" t="s">
        <v>39</v>
      </c>
      <c r="C73" s="3">
        <f>VLOOKUP($B73,元データ!$B$31:$L$51,MATCH(C$2,元データ!$B$3:$L$3,0),FALSE)</f>
        <v>3191.2065439672801</v>
      </c>
      <c r="D73" s="3">
        <f>VLOOKUP($B73,元データ!$B$31:$L$51,MATCH(D$2,元データ!$B$3:$L$3,0),FALSE)</f>
        <v>3121</v>
      </c>
      <c r="E73" s="3">
        <f>VLOOKUP($B73,元データ!$B$31:$L$51,MATCH(E$2,元データ!$B$3:$L$3,0),FALSE)</f>
        <v>3041</v>
      </c>
      <c r="F73" s="3">
        <f>VLOOKUP($B73,元データ!$B$31:$L$51,MATCH(F$2,元データ!$B$3:$L$3,0),FALSE)</f>
        <v>2217</v>
      </c>
      <c r="G73" s="3">
        <f>VLOOKUP($B73,元データ!$B$31:$L$51,MATCH(G$2,元データ!$B$3:$L$3,0),FALSE)</f>
        <v>1882</v>
      </c>
      <c r="H73" s="3">
        <f>VLOOKUP($B73,元データ!$B$31:$L$51,MATCH(H$2,元データ!$B$3:$L$3,0),FALSE)</f>
        <v>2213</v>
      </c>
      <c r="I73" s="3">
        <f>VLOOKUP($B73,元データ!$B$31:$L$51,MATCH(I$2,元データ!$B$3:$L$3,0),FALSE)</f>
        <v>2277</v>
      </c>
      <c r="J73" s="3">
        <f>VLOOKUP($B73,元データ!$B$31:$L$51,MATCH(J$2,元データ!$B$3:$L$3,0),FALSE)</f>
        <v>2611</v>
      </c>
      <c r="K73" s="3">
        <f>VLOOKUP($B73,元データ!$B$31:$L$51,MATCH(K$2,元データ!$B$3:$L$3,0),FALSE)</f>
        <v>2377</v>
      </c>
      <c r="L73" s="3">
        <f>VLOOKUP($B73,元データ!$B$31:$L$51,MATCH(L$2,元データ!$B$3:$L$3,0),FALSE)</f>
        <v>2385</v>
      </c>
    </row>
    <row r="74" spans="2:12">
      <c r="B74" s="9" t="s">
        <v>25</v>
      </c>
      <c r="C74" s="3">
        <f>VLOOKUP($B74,元データ!$B$31:$L$51,MATCH(C$2,元データ!$B$3:$L$3,0),FALSE)</f>
        <v>2933.1683168316831</v>
      </c>
      <c r="D74" s="3">
        <f>VLOOKUP($B74,元データ!$B$31:$L$51,MATCH(D$2,元データ!$B$3:$L$3,0),FALSE)</f>
        <v>3555</v>
      </c>
      <c r="E74" s="3">
        <f>VLOOKUP($B74,元データ!$B$31:$L$51,MATCH(E$2,元データ!$B$3:$L$3,0),FALSE)</f>
        <v>4326</v>
      </c>
      <c r="F74" s="3">
        <f>VLOOKUP($B74,元データ!$B$31:$L$51,MATCH(F$2,元データ!$B$3:$L$3,0),FALSE)</f>
        <v>3066</v>
      </c>
      <c r="G74" s="3">
        <f>VLOOKUP($B74,元データ!$B$31:$L$51,MATCH(G$2,元データ!$B$3:$L$3,0),FALSE)</f>
        <v>1938</v>
      </c>
      <c r="H74" s="3">
        <f>VLOOKUP($B74,元データ!$B$31:$L$51,MATCH(H$2,元データ!$B$3:$L$3,0),FALSE)</f>
        <v>2201</v>
      </c>
      <c r="I74" s="3">
        <f>VLOOKUP($B74,元データ!$B$31:$L$51,MATCH(I$2,元データ!$B$3:$L$3,0),FALSE)</f>
        <v>1766</v>
      </c>
      <c r="J74" s="3">
        <f>VLOOKUP($B74,元データ!$B$31:$L$51,MATCH(J$2,元データ!$B$3:$L$3,0),FALSE)</f>
        <v>1575</v>
      </c>
      <c r="K74" s="3">
        <f>VLOOKUP($B74,元データ!$B$31:$L$51,MATCH(K$2,元データ!$B$3:$L$3,0),FALSE)</f>
        <v>1462</v>
      </c>
      <c r="L74" s="3">
        <f>VLOOKUP($B74,元データ!$B$31:$L$51,MATCH(L$2,元データ!$B$3:$L$3,0),FALSE)</f>
        <v>1446</v>
      </c>
    </row>
    <row r="75" spans="2:12">
      <c r="B75" s="9" t="s">
        <v>33</v>
      </c>
      <c r="C75" s="3">
        <f>VLOOKUP($B75,元データ!$B$31:$L$51,MATCH(C$2,元データ!$B$3:$L$3,0),FALSE)</f>
        <v>2070.7692307692309</v>
      </c>
      <c r="D75" s="3">
        <f>VLOOKUP($B75,元データ!$B$31:$L$51,MATCH(D$2,元データ!$B$3:$L$3,0),FALSE)</f>
        <v>2019</v>
      </c>
      <c r="E75" s="3">
        <f>VLOOKUP($B75,元データ!$B$31:$L$51,MATCH(E$2,元データ!$B$3:$L$3,0),FALSE)</f>
        <v>2281</v>
      </c>
      <c r="F75" s="3">
        <f>VLOOKUP($B75,元データ!$B$31:$L$51,MATCH(F$2,元データ!$B$3:$L$3,0),FALSE)</f>
        <v>1992</v>
      </c>
      <c r="G75" s="3">
        <f>VLOOKUP($B75,元データ!$B$31:$L$51,MATCH(G$2,元データ!$B$3:$L$3,0),FALSE)</f>
        <v>1647</v>
      </c>
      <c r="H75" s="3">
        <f>VLOOKUP($B75,元データ!$B$31:$L$51,MATCH(H$2,元データ!$B$3:$L$3,0),FALSE)</f>
        <v>1662</v>
      </c>
      <c r="I75" s="3">
        <f>VLOOKUP($B75,元データ!$B$31:$L$51,MATCH(I$2,元データ!$B$3:$L$3,0),FALSE)</f>
        <v>1288</v>
      </c>
      <c r="J75" s="3">
        <f>VLOOKUP($B75,元データ!$B$31:$L$51,MATCH(J$2,元データ!$B$3:$L$3,0),FALSE)</f>
        <v>1390</v>
      </c>
      <c r="K75" s="3">
        <f>VLOOKUP($B75,元データ!$B$31:$L$51,MATCH(K$2,元データ!$B$3:$L$3,0),FALSE)</f>
        <v>1264</v>
      </c>
      <c r="L75" s="3">
        <f>VLOOKUP($B75,元データ!$B$31:$L$51,MATCH(L$2,元データ!$B$3:$L$3,0),FALSE)</f>
        <v>1268</v>
      </c>
    </row>
    <row r="76" spans="2:12">
      <c r="B76" s="9" t="s">
        <v>45</v>
      </c>
      <c r="C76" s="3">
        <f>VLOOKUP($B76,元データ!$B$31:$L$51,MATCH(C$2,元データ!$B$3:$L$3,0),FALSE)</f>
        <v>1278.1641168289291</v>
      </c>
      <c r="D76" s="3">
        <f>VLOOKUP($B76,元データ!$B$31:$L$51,MATCH(D$2,元データ!$B$3:$L$3,0),FALSE)</f>
        <v>919</v>
      </c>
      <c r="E76" s="3">
        <f>VLOOKUP($B76,元データ!$B$31:$L$51,MATCH(E$2,元データ!$B$3:$L$3,0),FALSE)</f>
        <v>1811</v>
      </c>
      <c r="F76" s="3">
        <f>VLOOKUP($B76,元データ!$B$31:$L$51,MATCH(F$2,元データ!$B$3:$L$3,0),FALSE)</f>
        <v>1220</v>
      </c>
      <c r="G76" s="3">
        <f>VLOOKUP($B76,元データ!$B$31:$L$51,MATCH(G$2,元データ!$B$3:$L$3,0),FALSE)</f>
        <v>1428</v>
      </c>
      <c r="H76" s="3">
        <f>VLOOKUP($B76,元データ!$B$31:$L$51,MATCH(H$2,元データ!$B$3:$L$3,0),FALSE)</f>
        <v>1223</v>
      </c>
      <c r="I76" s="3">
        <f>VLOOKUP($B76,元データ!$B$31:$L$51,MATCH(I$2,元データ!$B$3:$L$3,0),FALSE)</f>
        <v>8195</v>
      </c>
      <c r="J76" s="3">
        <f>VLOOKUP($B76,元データ!$B$31:$L$51,MATCH(J$2,元データ!$B$3:$L$3,0),FALSE)</f>
        <v>783</v>
      </c>
      <c r="K76" s="3">
        <f>VLOOKUP($B76,元データ!$B$31:$L$51,MATCH(K$2,元データ!$B$3:$L$3,0),FALSE)</f>
        <v>744</v>
      </c>
      <c r="L76" s="3">
        <f>VLOOKUP($B76,元データ!$B$31:$L$51,MATCH(L$2,元データ!$B$3:$L$3,0),FALSE)</f>
        <v>881</v>
      </c>
    </row>
    <row r="77" spans="2:12">
      <c r="B77" s="9" t="s">
        <v>47</v>
      </c>
      <c r="C77" s="3">
        <f>VLOOKUP($B77,元データ!$B$31:$L$51,MATCH(C$2,元データ!$B$3:$L$3,0),FALSE)</f>
        <v>889.78692138133727</v>
      </c>
      <c r="D77" s="3">
        <f>VLOOKUP($B77,元データ!$B$31:$L$51,MATCH(D$2,元データ!$B$3:$L$3,0),FALSE)</f>
        <v>1211</v>
      </c>
      <c r="E77" s="3">
        <f>VLOOKUP($B77,元データ!$B$31:$L$51,MATCH(E$2,元データ!$B$3:$L$3,0),FALSE)</f>
        <v>1249</v>
      </c>
      <c r="F77" s="3">
        <f>VLOOKUP($B77,元データ!$B$31:$L$51,MATCH(F$2,元データ!$B$3:$L$3,0),FALSE)</f>
        <v>1167</v>
      </c>
      <c r="G77" s="3">
        <f>VLOOKUP($B77,元データ!$B$31:$L$51,MATCH(G$2,元データ!$B$3:$L$3,0),FALSE)</f>
        <v>867</v>
      </c>
      <c r="H77" s="3">
        <f>VLOOKUP($B77,元データ!$B$31:$L$51,MATCH(H$2,元データ!$B$3:$L$3,0),FALSE)</f>
        <v>981</v>
      </c>
      <c r="I77" s="3">
        <f>VLOOKUP($B77,元データ!$B$31:$L$51,MATCH(I$2,元データ!$B$3:$L$3,0),FALSE)</f>
        <v>1284</v>
      </c>
      <c r="J77" s="3">
        <f>VLOOKUP($B77,元データ!$B$31:$L$51,MATCH(J$2,元データ!$B$3:$L$3,0),FALSE)</f>
        <v>386</v>
      </c>
      <c r="K77" s="3">
        <f>VLOOKUP($B77,元データ!$B$31:$L$51,MATCH(K$2,元データ!$B$3:$L$3,0),FALSE)</f>
        <v>466</v>
      </c>
      <c r="L77" s="3">
        <f>VLOOKUP($B77,元データ!$B$31:$L$51,MATCH(L$2,元データ!$B$3:$L$3,0),FALSE)</f>
        <v>414</v>
      </c>
    </row>
    <row r="79" spans="2:12">
      <c r="B79" s="6" t="s">
        <v>23</v>
      </c>
      <c r="C79" s="8" t="s">
        <v>19</v>
      </c>
      <c r="D79" s="8" t="s">
        <v>10</v>
      </c>
      <c r="E79" s="8" t="s">
        <v>12</v>
      </c>
      <c r="F79" s="8" t="s">
        <v>13</v>
      </c>
      <c r="G79" s="8" t="s">
        <v>14</v>
      </c>
      <c r="H79" s="8" t="s">
        <v>15</v>
      </c>
      <c r="I79" s="8" t="s">
        <v>16</v>
      </c>
      <c r="J79" s="8" t="s">
        <v>17</v>
      </c>
      <c r="K79" s="8" t="s">
        <v>11</v>
      </c>
      <c r="L79" s="8" t="s">
        <v>18</v>
      </c>
    </row>
    <row r="80" spans="2:12">
      <c r="B80" s="9" t="s">
        <v>47</v>
      </c>
      <c r="C80" s="7">
        <f>VLOOKUP($B80,元データ!$P$31:$Z$51,MATCH(C$27,元データ!$P$3:$Z$3,0),FALSE)</f>
        <v>4.3604458029103781E-3</v>
      </c>
      <c r="D80" s="7">
        <f>VLOOKUP($B80,元データ!$P$31:$Z$51,MATCH(D$27,元データ!$P$3:$Z$3,0),FALSE)</f>
        <v>6.0066464957095386E-3</v>
      </c>
      <c r="E80" s="7">
        <f>VLOOKUP($B80,元データ!$P$31:$Z$51,MATCH(E$27,元データ!$P$3:$Z$3,0),FALSE)</f>
        <v>6.2509383914718985E-3</v>
      </c>
      <c r="F80" s="7">
        <f>VLOOKUP($B80,元データ!$P$31:$Z$51,MATCH(F$27,元データ!$P$3:$Z$3,0),FALSE)</f>
        <v>6.112507856693903E-3</v>
      </c>
      <c r="G80" s="7">
        <f>VLOOKUP($B80,元データ!$P$31:$Z$51,MATCH(G$27,元データ!$P$3:$Z$3,0),FALSE)</f>
        <v>5.0586381935935586E-3</v>
      </c>
      <c r="H80" s="7">
        <f>VLOOKUP($B80,元データ!$P$31:$Z$51,MATCH(H$27,元データ!$P$3:$Z$3,0),FALSE)</f>
        <v>5.6636452860689334E-3</v>
      </c>
      <c r="I80" s="7">
        <f>VLOOKUP($B80,元データ!$P$31:$Z$51,MATCH(I$27,元データ!$P$3:$Z$3,0),FALSE)</f>
        <v>7.449092069385624E-3</v>
      </c>
      <c r="J80" s="7">
        <f>VLOOKUP($B80,元データ!$P$31:$Z$51,MATCH(J$27,元データ!$P$3:$Z$3,0),FALSE)</f>
        <v>2.1737906177845359E-3</v>
      </c>
      <c r="K80" s="7">
        <f>VLOOKUP($B80,元データ!$P$31:$Z$51,MATCH(K$27,元データ!$P$3:$Z$3,0),FALSE)</f>
        <v>2.6014626249092837E-3</v>
      </c>
      <c r="L80" s="7">
        <f>VLOOKUP($B80,元データ!$P$31:$Z$51,MATCH(L$27,元データ!$P$3:$Z$3,0),FALSE)</f>
        <v>2.2564997002234698E-3</v>
      </c>
    </row>
    <row r="81" spans="2:12">
      <c r="B81" s="9" t="s">
        <v>45</v>
      </c>
      <c r="C81" s="7">
        <f>VLOOKUP($B81,元データ!$P$31:$Z$51,MATCH(C$27,元データ!$P$3:$Z$3,0),FALSE)</f>
        <v>6.2637078886314274E-3</v>
      </c>
      <c r="D81" s="7">
        <f>VLOOKUP($B81,元データ!$P$31:$Z$51,MATCH(D$27,元データ!$P$3:$Z$3,0),FALSE)</f>
        <v>4.55830563960121E-3</v>
      </c>
      <c r="E81" s="7">
        <f>VLOOKUP($B81,元データ!$P$31:$Z$51,MATCH(E$27,元データ!$P$3:$Z$3,0),FALSE)</f>
        <v>9.0636104299084124E-3</v>
      </c>
      <c r="F81" s="7">
        <f>VLOOKUP($B81,元データ!$P$31:$Z$51,MATCH(F$27,元データ!$P$3:$Z$3,0),FALSE)</f>
        <v>6.390111041273832E-3</v>
      </c>
      <c r="G81" s="7">
        <f>VLOOKUP($B81,元データ!$P$31:$Z$51,MATCH(G$27,元データ!$P$3:$Z$3,0),FALSE)</f>
        <v>8.3318746718011559E-3</v>
      </c>
      <c r="H81" s="7">
        <f>VLOOKUP($B81,元データ!$P$31:$Z$51,MATCH(H$27,元データ!$P$3:$Z$3,0),FALSE)</f>
        <v>7.060793256740373E-3</v>
      </c>
      <c r="I81" s="7">
        <f>VLOOKUP($B81,元データ!$P$31:$Z$51,MATCH(I$27,元データ!$P$3:$Z$3,0),FALSE)</f>
        <v>4.7543075941289085E-2</v>
      </c>
      <c r="J81" s="7">
        <f>VLOOKUP($B81,元データ!$P$31:$Z$51,MATCH(J$27,元データ!$P$3:$Z$3,0),FALSE)</f>
        <v>4.4095286365940191E-3</v>
      </c>
      <c r="K81" s="7">
        <f>VLOOKUP($B81,元データ!$P$31:$Z$51,MATCH(K$27,元データ!$P$3:$Z$3,0),FALSE)</f>
        <v>4.1534081393401444E-3</v>
      </c>
      <c r="L81" s="7">
        <f>VLOOKUP($B81,元データ!$P$31:$Z$51,MATCH(L$27,元データ!$P$3:$Z$3,0),FALSE)</f>
        <v>4.8018749659344854E-3</v>
      </c>
    </row>
    <row r="82" spans="2:12">
      <c r="B82" s="9" t="s">
        <v>33</v>
      </c>
      <c r="C82" s="7">
        <f>VLOOKUP($B82,元データ!$P$31:$Z$51,MATCH(C$27,元データ!$P$3:$Z$3,0),FALSE)</f>
        <v>1.0147909329894352E-2</v>
      </c>
      <c r="D82" s="7">
        <f>VLOOKUP($B82,元データ!$P$31:$Z$51,MATCH(D$27,元データ!$P$3:$Z$3,0),FALSE)</f>
        <v>1.0014384207132583E-2</v>
      </c>
      <c r="E82" s="7">
        <f>VLOOKUP($B82,元データ!$P$31:$Z$51,MATCH(E$27,元データ!$P$3:$Z$3,0),FALSE)</f>
        <v>1.1415845052800161E-2</v>
      </c>
      <c r="F82" s="7">
        <f>VLOOKUP($B82,元データ!$P$31:$Z$51,MATCH(F$27,元データ!$P$3:$Z$3,0),FALSE)</f>
        <v>1.0433689503456946E-2</v>
      </c>
      <c r="G82" s="7">
        <f>VLOOKUP($B82,元データ!$P$31:$Z$51,MATCH(G$27,元データ!$P$3:$Z$3,0),FALSE)</f>
        <v>9.6096621739891475E-3</v>
      </c>
      <c r="H82" s="7">
        <f>VLOOKUP($B82,元データ!$P$31:$Z$51,MATCH(H$27,元データ!$P$3:$Z$3,0),FALSE)</f>
        <v>9.595288955603026E-3</v>
      </c>
      <c r="I82" s="7">
        <f>VLOOKUP($B82,元データ!$P$31:$Z$51,MATCH(I$27,元データ!$P$3:$Z$3,0),FALSE)</f>
        <v>7.4722979636827752E-3</v>
      </c>
      <c r="J82" s="7">
        <f>VLOOKUP($B82,元データ!$P$31:$Z$51,MATCH(J$27,元データ!$P$3:$Z$3,0),FALSE)</f>
        <v>7.8278988567888723E-3</v>
      </c>
      <c r="K82" s="7">
        <f>VLOOKUP($B82,元データ!$P$31:$Z$51,MATCH(K$27,元データ!$P$3:$Z$3,0),FALSE)</f>
        <v>7.0563278066208901E-3</v>
      </c>
      <c r="L82" s="7">
        <f>VLOOKUP($B82,元データ!$P$31:$Z$51,MATCH(L$27,元データ!$P$3:$Z$3,0),FALSE)</f>
        <v>6.9112116422303371E-3</v>
      </c>
    </row>
    <row r="83" spans="2:12">
      <c r="B83" s="9" t="s">
        <v>25</v>
      </c>
      <c r="C83" s="7">
        <f>VLOOKUP($B83,元データ!$P$31:$Z$51,MATCH(C$27,元データ!$P$3:$Z$3,0),FALSE)</f>
        <v>1.4374139660878443E-2</v>
      </c>
      <c r="D83" s="7">
        <f>VLOOKUP($B83,元データ!$P$31:$Z$51,MATCH(D$27,元データ!$P$3:$Z$3,0),FALSE)</f>
        <v>1.7633053915976391E-2</v>
      </c>
      <c r="E83" s="7">
        <f>VLOOKUP($B83,元データ!$P$31:$Z$51,MATCH(E$27,元データ!$P$3:$Z$3,0),FALSE)</f>
        <v>2.1650568039637656E-2</v>
      </c>
      <c r="F83" s="7">
        <f>VLOOKUP($B83,元データ!$P$31:$Z$51,MATCH(F$27,元データ!$P$3:$Z$3,0),FALSE)</f>
        <v>1.6059082338152106E-2</v>
      </c>
      <c r="G83" s="7">
        <f>VLOOKUP($B83,元データ!$P$31:$Z$51,MATCH(G$27,元データ!$P$3:$Z$3,0),FALSE)</f>
        <v>1.1307544197444425E-2</v>
      </c>
      <c r="H83" s="7">
        <f>VLOOKUP($B83,元データ!$P$31:$Z$51,MATCH(H$27,元データ!$P$3:$Z$3,0),FALSE)</f>
        <v>1.2707118526643957E-2</v>
      </c>
      <c r="I83" s="7">
        <f>VLOOKUP($B83,元データ!$P$31:$Z$51,MATCH(I$27,元データ!$P$3:$Z$3,0),FALSE)</f>
        <v>1.0245402332192377E-2</v>
      </c>
      <c r="J83" s="7">
        <f>VLOOKUP($B83,元データ!$P$31:$Z$51,MATCH(J$27,元データ!$P$3:$Z$3,0),FALSE)</f>
        <v>8.8697415103902687E-3</v>
      </c>
      <c r="K83" s="7">
        <f>VLOOKUP($B83,元データ!$P$31:$Z$51,MATCH(K$27,元データ!$P$3:$Z$3,0),FALSE)</f>
        <v>8.16167029531625E-3</v>
      </c>
      <c r="L83" s="7">
        <f>VLOOKUP($B83,元データ!$P$31:$Z$51,MATCH(L$27,元データ!$P$3:$Z$3,0),FALSE)</f>
        <v>7.8813975036790759E-3</v>
      </c>
    </row>
    <row r="84" spans="2:12">
      <c r="B84" s="9" t="s">
        <v>39</v>
      </c>
      <c r="C84" s="7">
        <f>VLOOKUP($B84,元データ!$P$31:$Z$51,MATCH(C$27,元データ!$P$3:$Z$3,0),FALSE)</f>
        <v>1.5638669041414973E-2</v>
      </c>
      <c r="D84" s="7">
        <f>VLOOKUP($B84,元データ!$P$31:$Z$51,MATCH(D$27,元データ!$P$3:$Z$3,0),FALSE)</f>
        <v>1.5480382917514012E-2</v>
      </c>
      <c r="E84" s="7">
        <f>VLOOKUP($B84,元データ!$P$31:$Z$51,MATCH(E$27,元データ!$P$3:$Z$3,0),FALSE)</f>
        <v>1.5219458485561284E-2</v>
      </c>
      <c r="F84" s="7">
        <f>VLOOKUP($B84,元データ!$P$31:$Z$51,MATCH(F$27,元データ!$P$3:$Z$3,0),FALSE)</f>
        <v>1.1612193588937775E-2</v>
      </c>
      <c r="G84" s="7">
        <f>VLOOKUP($B84,元データ!$P$31:$Z$51,MATCH(G$27,元データ!$P$3:$Z$3,0),FALSE)</f>
        <v>1.0980804014236536E-2</v>
      </c>
      <c r="H84" s="7">
        <f>VLOOKUP($B84,元データ!$P$31:$Z$51,MATCH(H$27,元データ!$P$3:$Z$3,0),FALSE)</f>
        <v>1.2776398591305351E-2</v>
      </c>
      <c r="I84" s="7">
        <f>VLOOKUP($B84,元データ!$P$31:$Z$51,MATCH(I$27,元データ!$P$3:$Z$3,0),FALSE)</f>
        <v>1.3209955328653478E-2</v>
      </c>
      <c r="J84" s="7">
        <f>VLOOKUP($B84,元データ!$P$31:$Z$51,MATCH(J$27,元データ!$P$3:$Z$3,0),FALSE)</f>
        <v>1.4704060370558089E-2</v>
      </c>
      <c r="K84" s="7">
        <f>VLOOKUP($B84,元データ!$P$31:$Z$51,MATCH(K$27,元データ!$P$3:$Z$3,0),FALSE)</f>
        <v>1.3269692402166024E-2</v>
      </c>
      <c r="L84" s="7">
        <f>VLOOKUP($B84,元データ!$P$31:$Z$51,MATCH(L$27,元データ!$P$3:$Z$3,0),FALSE)</f>
        <v>1.2999400446939554E-2</v>
      </c>
    </row>
    <row r="85" spans="2:12">
      <c r="B85" s="9" t="s">
        <v>32</v>
      </c>
      <c r="C85" s="7">
        <f>VLOOKUP($B85,元データ!$P$31:$Z$51,MATCH(C$27,元データ!$P$3:$Z$3,0),FALSE)</f>
        <v>1.2832047395722671E-2</v>
      </c>
      <c r="D85" s="7">
        <f>VLOOKUP($B85,元データ!$P$31:$Z$51,MATCH(D$27,元データ!$P$3:$Z$3,0),FALSE)</f>
        <v>1.2221615991270274E-2</v>
      </c>
      <c r="E85" s="7">
        <f>VLOOKUP($B85,元データ!$P$31:$Z$51,MATCH(E$27,元データ!$P$3:$Z$3,0),FALSE)</f>
        <v>1.2972323707522146E-2</v>
      </c>
      <c r="F85" s="7">
        <f>VLOOKUP($B85,元データ!$P$31:$Z$51,MATCH(F$27,元データ!$P$3:$Z$3,0),FALSE)</f>
        <v>1.2156924366226693E-2</v>
      </c>
      <c r="G85" s="7">
        <f>VLOOKUP($B85,元データ!$P$31:$Z$51,MATCH(G$27,元データ!$P$3:$Z$3,0),FALSE)</f>
        <v>1.1996032440632475E-2</v>
      </c>
      <c r="H85" s="7">
        <f>VLOOKUP($B85,元データ!$P$31:$Z$51,MATCH(H$27,元データ!$P$3:$Z$3,0),FALSE)</f>
        <v>1.4040759771375786E-2</v>
      </c>
      <c r="I85" s="7">
        <f>VLOOKUP($B85,元データ!$P$31:$Z$51,MATCH(I$27,元データ!$P$3:$Z$3,0),FALSE)</f>
        <v>1.687648662760341E-2</v>
      </c>
      <c r="J85" s="7">
        <f>VLOOKUP($B85,元データ!$P$31:$Z$51,MATCH(J$27,元データ!$P$3:$Z$3,0),FALSE)</f>
        <v>1.9265641718758799E-2</v>
      </c>
      <c r="K85" s="7">
        <f>VLOOKUP($B85,元データ!$P$31:$Z$51,MATCH(K$27,元データ!$P$3:$Z$3,0),FALSE)</f>
        <v>1.9382571316920671E-2</v>
      </c>
      <c r="L85" s="7">
        <f>VLOOKUP($B85,元データ!$P$31:$Z$51,MATCH(L$27,元データ!$P$3:$Z$3,0),FALSE)</f>
        <v>1.8128304354935412E-2</v>
      </c>
    </row>
    <row r="86" spans="2:12">
      <c r="B86" s="9" t="s">
        <v>46</v>
      </c>
      <c r="C86" s="7">
        <f>VLOOKUP($B86,元データ!$P$31:$Z$51,MATCH(C$27,元データ!$P$3:$Z$3,0),FALSE)</f>
        <v>2.0238908522284854E-2</v>
      </c>
      <c r="D86" s="7">
        <f>VLOOKUP($B86,元データ!$P$31:$Z$51,MATCH(D$27,元データ!$P$3:$Z$3,0),FALSE)</f>
        <v>1.9235156986260601E-2</v>
      </c>
      <c r="E86" s="7">
        <f>VLOOKUP($B86,元データ!$P$31:$Z$51,MATCH(E$27,元データ!$P$3:$Z$3,0),FALSE)</f>
        <v>1.8767829437966069E-2</v>
      </c>
      <c r="F86" s="7">
        <f>VLOOKUP($B86,元データ!$P$31:$Z$51,MATCH(F$27,元データ!$P$3:$Z$3,0),FALSE)</f>
        <v>1.7818981772470145E-2</v>
      </c>
      <c r="G86" s="7">
        <f>VLOOKUP($B86,元データ!$P$31:$Z$51,MATCH(G$27,元データ!$P$3:$Z$3,0),FALSE)</f>
        <v>1.8209930567711068E-2</v>
      </c>
      <c r="H86" s="7">
        <f>VLOOKUP($B86,元データ!$P$31:$Z$51,MATCH(H$27,元データ!$P$3:$Z$3,0),FALSE)</f>
        <v>1.9721725073610068E-2</v>
      </c>
      <c r="I86" s="7">
        <f>VLOOKUP($B86,元データ!$P$31:$Z$51,MATCH(I$27,元データ!$P$3:$Z$3,0),FALSE)</f>
        <v>1.8953414167198469E-2</v>
      </c>
      <c r="J86" s="7">
        <f>VLOOKUP($B86,元データ!$P$31:$Z$51,MATCH(J$27,元データ!$P$3:$Z$3,0),FALSE)</f>
        <v>1.9513431322858592E-2</v>
      </c>
      <c r="K86" s="7">
        <f>VLOOKUP($B86,元データ!$P$31:$Z$51,MATCH(K$27,元データ!$P$3:$Z$3,0),FALSE)</f>
        <v>2.1464857924412439E-2</v>
      </c>
      <c r="L86" s="7">
        <f>VLOOKUP($B86,元データ!$P$31:$Z$51,MATCH(L$27,元データ!$P$3:$Z$3,0),FALSE)</f>
        <v>2.1284133645827655E-2</v>
      </c>
    </row>
    <row r="87" spans="2:12">
      <c r="B87" s="9" t="s">
        <v>34</v>
      </c>
      <c r="C87" s="7">
        <f>VLOOKUP($B87,元データ!$P$31:$Z$51,MATCH(C$27,元データ!$P$3:$Z$3,0),FALSE)</f>
        <v>3.0194170358012813E-2</v>
      </c>
      <c r="D87" s="7">
        <f>VLOOKUP($B87,元データ!$P$31:$Z$51,MATCH(D$27,元データ!$P$3:$Z$3,0),FALSE)</f>
        <v>3.1813898120132932E-2</v>
      </c>
      <c r="E87" s="7">
        <f>VLOOKUP($B87,元データ!$P$31:$Z$51,MATCH(E$27,元データ!$P$3:$Z$3,0),FALSE)</f>
        <v>3.0468945498223311E-2</v>
      </c>
      <c r="F87" s="7">
        <f>VLOOKUP($B87,元データ!$P$31:$Z$51,MATCH(F$27,元データ!$P$3:$Z$3,0),FALSE)</f>
        <v>3.0201131363922062E-2</v>
      </c>
      <c r="G87" s="7">
        <f>VLOOKUP($B87,元データ!$P$31:$Z$51,MATCH(G$27,元データ!$P$3:$Z$3,0),FALSE)</f>
        <v>3.0701907929284088E-2</v>
      </c>
      <c r="H87" s="7">
        <f>VLOOKUP($B87,元データ!$P$31:$Z$51,MATCH(H$27,元データ!$P$3:$Z$3,0),FALSE)</f>
        <v>3.1533976098377693E-2</v>
      </c>
      <c r="I87" s="7">
        <f>VLOOKUP($B87,元データ!$P$31:$Z$51,MATCH(I$27,元データ!$P$3:$Z$3,0),FALSE)</f>
        <v>2.185995242791669E-2</v>
      </c>
      <c r="J87" s="7">
        <f>VLOOKUP($B87,元データ!$P$31:$Z$51,MATCH(J$27,元データ!$P$3:$Z$3,0),FALSE)</f>
        <v>2.2053274764881454E-2</v>
      </c>
      <c r="K87" s="7">
        <f>VLOOKUP($B87,元データ!$P$31:$Z$51,MATCH(K$27,元データ!$P$3:$Z$3,0),FALSE)</f>
        <v>2.2821414615084017E-2</v>
      </c>
      <c r="L87" s="7">
        <f>VLOOKUP($B87,元データ!$P$31:$Z$51,MATCH(L$27,元データ!$P$3:$Z$3,0),FALSE)</f>
        <v>2.4788793808252031E-2</v>
      </c>
    </row>
    <row r="88" spans="2:12">
      <c r="B88" s="9" t="s">
        <v>36</v>
      </c>
      <c r="C88" s="7">
        <f>VLOOKUP($B88,元データ!$P$31:$Z$51,MATCH(C$27,元データ!$P$3:$Z$3,0),FALSE)</f>
        <v>2.5041644998313406E-2</v>
      </c>
      <c r="D88" s="7">
        <f>VLOOKUP($B88,元データ!$P$31:$Z$51,MATCH(D$27,元データ!$P$3:$Z$3,0),FALSE)</f>
        <v>2.2126878627052229E-2</v>
      </c>
      <c r="E88" s="7">
        <f>VLOOKUP($B88,元データ!$P$31:$Z$51,MATCH(E$27,元データ!$P$3:$Z$3,0),FALSE)</f>
        <v>2.3046894549822332E-2</v>
      </c>
      <c r="F88" s="7">
        <f>VLOOKUP($B88,元データ!$P$31:$Z$51,MATCH(F$27,元データ!$P$3:$Z$3,0),FALSE)</f>
        <v>2.3575319505552063E-2</v>
      </c>
      <c r="G88" s="7">
        <f>VLOOKUP($B88,元データ!$P$31:$Z$51,MATCH(G$27,元データ!$P$3:$Z$3,0),FALSE)</f>
        <v>2.5742458719878639E-2</v>
      </c>
      <c r="H88" s="7">
        <f>VLOOKUP($B88,元データ!$P$31:$Z$51,MATCH(H$27,元データ!$P$3:$Z$3,0),FALSE)</f>
        <v>2.8347093123953584E-2</v>
      </c>
      <c r="I88" s="7">
        <f>VLOOKUP($B88,元データ!$P$31:$Z$51,MATCH(I$27,元データ!$P$3:$Z$3,0),FALSE)</f>
        <v>2.763241863433312E-2</v>
      </c>
      <c r="J88" s="7">
        <f>VLOOKUP($B88,元データ!$P$31:$Z$51,MATCH(J$27,元データ!$P$3:$Z$3,0),FALSE)</f>
        <v>2.6429013910007321E-2</v>
      </c>
      <c r="K88" s="7">
        <f>VLOOKUP($B88,元データ!$P$31:$Z$51,MATCH(K$27,元データ!$P$3:$Z$3,0),FALSE)</f>
        <v>2.7555406687880309E-2</v>
      </c>
      <c r="L88" s="7">
        <f>VLOOKUP($B88,元データ!$P$31:$Z$51,MATCH(L$27,元データ!$P$3:$Z$3,0),FALSE)</f>
        <v>2.8680438218782363E-2</v>
      </c>
    </row>
    <row r="89" spans="2:12">
      <c r="B89" s="9" t="s">
        <v>37</v>
      </c>
      <c r="C89" s="7">
        <f>VLOOKUP($B89,元データ!$P$31:$Z$51,MATCH(C$27,元データ!$P$3:$Z$3,0),FALSE)</f>
        <v>4.9566527613183545E-2</v>
      </c>
      <c r="D89" s="7">
        <f>VLOOKUP($B89,元データ!$P$31:$Z$51,MATCH(D$27,元データ!$P$3:$Z$3,0),FALSE)</f>
        <v>5.1272258320519813E-2</v>
      </c>
      <c r="E89" s="7">
        <f>VLOOKUP($B89,元データ!$P$31:$Z$51,MATCH(E$27,元データ!$P$3:$Z$3,0),FALSE)</f>
        <v>5.0698163255092341E-2</v>
      </c>
      <c r="F89" s="7">
        <f>VLOOKUP($B89,元データ!$P$31:$Z$51,MATCH(F$27,元データ!$P$3:$Z$3,0),FALSE)</f>
        <v>6.3104965430546819E-2</v>
      </c>
      <c r="G89" s="7">
        <f>VLOOKUP($B89,元データ!$P$31:$Z$51,MATCH(G$27,元データ!$P$3:$Z$3,0),FALSE)</f>
        <v>5.846315420969718E-2</v>
      </c>
      <c r="H89" s="7">
        <f>VLOOKUP($B89,元データ!$P$31:$Z$51,MATCH(H$27,元データ!$P$3:$Z$3,0),FALSE)</f>
        <v>5.0984354252063969E-2</v>
      </c>
      <c r="I89" s="7">
        <f>VLOOKUP($B89,元データ!$P$31:$Z$51,MATCH(I$27,元データ!$P$3:$Z$3,0),FALSE)</f>
        <v>4.6440795962174396E-2</v>
      </c>
      <c r="J89" s="7">
        <f>VLOOKUP($B89,元データ!$P$31:$Z$51,MATCH(J$27,元データ!$P$3:$Z$3,0),FALSE)</f>
        <v>4.3779917778904096E-2</v>
      </c>
      <c r="K89" s="7">
        <f>VLOOKUP($B89,元データ!$P$31:$Z$51,MATCH(K$27,元データ!$P$3:$Z$3,0),FALSE)</f>
        <v>4.1081895829844249E-2</v>
      </c>
      <c r="L89" s="7">
        <f>VLOOKUP($B89,元データ!$P$31:$Z$51,MATCH(L$27,元データ!$P$3:$Z$3,0),FALSE)</f>
        <v>3.6605439581402957E-2</v>
      </c>
    </row>
    <row r="90" spans="2:12">
      <c r="B90" s="9" t="s">
        <v>38</v>
      </c>
      <c r="C90" s="7">
        <f>VLOOKUP($B90,元データ!$P$31:$Z$51,MATCH(C$27,元データ!$P$3:$Z$3,0),FALSE)</f>
        <v>4.0108084051823187E-2</v>
      </c>
      <c r="D90" s="7">
        <f>VLOOKUP($B90,元データ!$P$31:$Z$51,MATCH(D$27,元データ!$P$3:$Z$3,0),FALSE)</f>
        <v>4.4248797182679434E-2</v>
      </c>
      <c r="E90" s="7">
        <f>VLOOKUP($B90,元データ!$P$31:$Z$51,MATCH(E$27,元データ!$P$3:$Z$3,0),FALSE)</f>
        <v>4.909163705520244E-2</v>
      </c>
      <c r="F90" s="7">
        <f>VLOOKUP($B90,元データ!$P$31:$Z$51,MATCH(F$27,元データ!$P$3:$Z$3,0),FALSE)</f>
        <v>4.3997485857950977E-2</v>
      </c>
      <c r="G90" s="7">
        <f>VLOOKUP($B90,元データ!$P$31:$Z$51,MATCH(G$27,元データ!$P$3:$Z$3,0),FALSE)</f>
        <v>3.8788727463679326E-2</v>
      </c>
      <c r="H90" s="7">
        <f>VLOOKUP($B90,元データ!$P$31:$Z$51,MATCH(H$27,元データ!$P$3:$Z$3,0),FALSE)</f>
        <v>3.4732405750245367E-2</v>
      </c>
      <c r="I90" s="7">
        <f>VLOOKUP($B90,元データ!$P$31:$Z$51,MATCH(I$27,元データ!$P$3:$Z$3,0),FALSE)</f>
        <v>3.6665312989499335E-2</v>
      </c>
      <c r="J90" s="7">
        <f>VLOOKUP($B90,元データ!$P$31:$Z$51,MATCH(J$27,元データ!$P$3:$Z$3,0),FALSE)</f>
        <v>3.7737230388015991E-2</v>
      </c>
      <c r="K90" s="7">
        <f>VLOOKUP($B90,元データ!$P$31:$Z$51,MATCH(K$27,元データ!$P$3:$Z$3,0),FALSE)</f>
        <v>4.0573884888070115E-2</v>
      </c>
      <c r="L90" s="7">
        <f>VLOOKUP($B90,元データ!$P$31:$Z$51,MATCH(L$27,元データ!$P$3:$Z$3,0),FALSE)</f>
        <v>4.1314656347086719E-2</v>
      </c>
    </row>
    <row r="91" spans="2:12">
      <c r="B91" s="9" t="s">
        <v>43</v>
      </c>
      <c r="C91" s="7">
        <f>VLOOKUP($B91,元データ!$P$31:$Z$51,MATCH(C$27,元データ!$P$3:$Z$3,0),FALSE)</f>
        <v>4.133607527690214E-2</v>
      </c>
      <c r="D91" s="7">
        <f>VLOOKUP($B91,元データ!$P$31:$Z$51,MATCH(D$27,元データ!$P$3:$Z$3,0),FALSE)</f>
        <v>4.4724964039482167E-2</v>
      </c>
      <c r="E91" s="7">
        <f>VLOOKUP($B91,元データ!$P$31:$Z$51,MATCH(E$27,元データ!$P$3:$Z$3,0),FALSE)</f>
        <v>4.5928632200590562E-2</v>
      </c>
      <c r="F91" s="7">
        <f>VLOOKUP($B91,元データ!$P$31:$Z$51,MATCH(F$27,元データ!$P$3:$Z$3,0),FALSE)</f>
        <v>4.8732453383616176E-2</v>
      </c>
      <c r="G91" s="7">
        <f>VLOOKUP($B91,元データ!$P$31:$Z$51,MATCH(G$27,元データ!$P$3:$Z$3,0),FALSE)</f>
        <v>4.7890775424470504E-2</v>
      </c>
      <c r="H91" s="7">
        <f>VLOOKUP($B91,元データ!$P$31:$Z$51,MATCH(H$27,元データ!$P$3:$Z$3,0),FALSE)</f>
        <v>4.4269961318630563E-2</v>
      </c>
      <c r="I91" s="7">
        <f>VLOOKUP($B91,元データ!$P$31:$Z$51,MATCH(I$27,元データ!$P$3:$Z$3,0),FALSE)</f>
        <v>4.276846318965017E-2</v>
      </c>
      <c r="J91" s="7">
        <f>VLOOKUP($B91,元データ!$P$31:$Z$51,MATCH(J$27,元データ!$P$3:$Z$3,0),FALSE)</f>
        <v>4.724897223630118E-2</v>
      </c>
      <c r="K91" s="7">
        <f>VLOOKUP($B91,元データ!$P$31:$Z$51,MATCH(K$27,元データ!$P$3:$Z$3,0),FALSE)</f>
        <v>4.6658851113716295E-2</v>
      </c>
      <c r="L91" s="7">
        <f>VLOOKUP($B91,元データ!$P$31:$Z$51,MATCH(L$27,元データ!$P$3:$Z$3,0),FALSE)</f>
        <v>4.7315637433912899E-2</v>
      </c>
    </row>
    <row r="92" spans="2:12">
      <c r="B92" s="9" t="s">
        <v>41</v>
      </c>
      <c r="C92" s="7">
        <f>VLOOKUP($B92,元データ!$P$31:$Z$51,MATCH(C$27,元データ!$P$3:$Z$3,0),FALSE)</f>
        <v>5.2184105894434382E-2</v>
      </c>
      <c r="D92" s="7">
        <f>VLOOKUP($B92,元データ!$P$31:$Z$51,MATCH(D$27,元データ!$P$3:$Z$3,0),FALSE)</f>
        <v>5.1708744605922327E-2</v>
      </c>
      <c r="E92" s="7">
        <f>VLOOKUP($B92,元データ!$P$31:$Z$51,MATCH(E$27,元データ!$P$3:$Z$3,0),FALSE)</f>
        <v>5.0327811420849806E-2</v>
      </c>
      <c r="F92" s="7">
        <f>VLOOKUP($B92,元データ!$P$31:$Z$51,MATCH(F$27,元データ!$P$3:$Z$3,0),FALSE)</f>
        <v>5.0256652000838051E-2</v>
      </c>
      <c r="G92" s="7">
        <f>VLOOKUP($B92,元データ!$P$31:$Z$51,MATCH(G$27,元データ!$P$3:$Z$3,0),FALSE)</f>
        <v>5.6310169788202344E-2</v>
      </c>
      <c r="H92" s="7">
        <f>VLOOKUP($B92,元データ!$P$31:$Z$51,MATCH(H$27,元データ!$P$3:$Z$3,0),FALSE)</f>
        <v>5.4067317129495987E-2</v>
      </c>
      <c r="I92" s="7">
        <f>VLOOKUP($B92,元データ!$P$31:$Z$51,MATCH(I$27,元データ!$P$3:$Z$3,0),FALSE)</f>
        <v>5.7382375123281315E-2</v>
      </c>
      <c r="J92" s="7">
        <f>VLOOKUP($B92,元データ!$P$31:$Z$51,MATCH(J$27,元データ!$P$3:$Z$3,0),FALSE)</f>
        <v>6.1170242721180379E-2</v>
      </c>
      <c r="K92" s="7">
        <f>VLOOKUP($B92,元データ!$P$31:$Z$51,MATCH(K$27,元データ!$P$3:$Z$3,0),FALSE)</f>
        <v>5.5886786132976048E-2</v>
      </c>
      <c r="L92" s="7">
        <f>VLOOKUP($B92,元データ!$P$31:$Z$51,MATCH(L$27,元データ!$P$3:$Z$3,0),FALSE)</f>
        <v>5.5475009538344146E-2</v>
      </c>
    </row>
    <row r="93" spans="2:12">
      <c r="B93" s="9" t="s">
        <v>44</v>
      </c>
      <c r="C93" s="7">
        <f>VLOOKUP($B93,元データ!$P$31:$Z$51,MATCH(C$27,元データ!$P$3:$Z$3,0),FALSE)</f>
        <v>3.5288768550423989E-2</v>
      </c>
      <c r="D93" s="7">
        <f>VLOOKUP($B93,元データ!$P$31:$Z$51,MATCH(D$27,元データ!$P$3:$Z$3,0),FALSE)</f>
        <v>3.6431724616834485E-2</v>
      </c>
      <c r="E93" s="7">
        <f>VLOOKUP($B93,元データ!$P$31:$Z$51,MATCH(E$27,元データ!$P$3:$Z$3,0),FALSE)</f>
        <v>3.877683799609629E-2</v>
      </c>
      <c r="F93" s="7">
        <f>VLOOKUP($B93,元データ!$P$31:$Z$51,MATCH(F$27,元データ!$P$3:$Z$3,0),FALSE)</f>
        <v>4.8727215587680707E-2</v>
      </c>
      <c r="G93" s="7">
        <f>VLOOKUP($B93,元データ!$P$31:$Z$51,MATCH(G$27,元データ!$P$3:$Z$3,0),FALSE)</f>
        <v>5.3497870354163021E-2</v>
      </c>
      <c r="H93" s="7">
        <f>VLOOKUP($B93,元データ!$P$31:$Z$51,MATCH(H$27,元データ!$P$3:$Z$3,0),FALSE)</f>
        <v>5.5377865019340687E-2</v>
      </c>
      <c r="I93" s="7">
        <f>VLOOKUP($B93,元データ!$P$31:$Z$51,MATCH(I$27,元データ!$P$3:$Z$3,0),FALSE)</f>
        <v>4.9376341590764053E-2</v>
      </c>
      <c r="J93" s="7">
        <f>VLOOKUP($B93,元データ!$P$31:$Z$51,MATCH(J$27,元データ!$P$3:$Z$3,0),FALSE)</f>
        <v>5.1067184772202512E-2</v>
      </c>
      <c r="K93" s="7">
        <f>VLOOKUP($B93,元データ!$P$31:$Z$51,MATCH(K$27,元データ!$P$3:$Z$3,0),FALSE)</f>
        <v>5.6774409646625355E-2</v>
      </c>
      <c r="L93" s="7">
        <f>VLOOKUP($B93,元データ!$P$31:$Z$51,MATCH(L$27,元データ!$P$3:$Z$3,0),FALSE)</f>
        <v>5.5649424974110212E-2</v>
      </c>
    </row>
    <row r="94" spans="2:12">
      <c r="B94" s="9" t="s">
        <v>30</v>
      </c>
      <c r="C94" s="7">
        <f>VLOOKUP($B94,元データ!$P$31:$Z$51,MATCH(C$27,元データ!$P$3:$Z$3,0),FALSE)</f>
        <v>6.3402744364080971E-2</v>
      </c>
      <c r="D94" s="7">
        <f>VLOOKUP($B94,元データ!$P$31:$Z$51,MATCH(D$27,元データ!$P$3:$Z$3,0),FALSE)</f>
        <v>6.3017707454987346E-2</v>
      </c>
      <c r="E94" s="7">
        <f>VLOOKUP($B94,元データ!$P$31:$Z$51,MATCH(E$27,元データ!$P$3:$Z$3,0),FALSE)</f>
        <v>6.6993643961763674E-2</v>
      </c>
      <c r="F94" s="7">
        <f>VLOOKUP($B94,元データ!$P$31:$Z$51,MATCH(F$27,元データ!$P$3:$Z$3,0),FALSE)</f>
        <v>7.2250157133878071E-2</v>
      </c>
      <c r="G94" s="7">
        <f>VLOOKUP($B94,元データ!$P$31:$Z$51,MATCH(G$27,元データ!$P$3:$Z$3,0),FALSE)</f>
        <v>7.2407958457319566E-2</v>
      </c>
      <c r="H94" s="7">
        <f>VLOOKUP($B94,元データ!$P$31:$Z$51,MATCH(H$27,元データ!$P$3:$Z$3,0),FALSE)</f>
        <v>6.3362392471566303E-2</v>
      </c>
      <c r="I94" s="7">
        <f>VLOOKUP($B94,元データ!$P$31:$Z$51,MATCH(I$27,元データ!$P$3:$Z$3,0),FALSE)</f>
        <v>6.3183848697569184E-2</v>
      </c>
      <c r="J94" s="7">
        <f>VLOOKUP($B94,元データ!$P$31:$Z$51,MATCH(J$27,元データ!$P$3:$Z$3,0),FALSE)</f>
        <v>6.3479191304837534E-2</v>
      </c>
      <c r="K94" s="7">
        <f>VLOOKUP($B94,元データ!$P$31:$Z$51,MATCH(K$27,元データ!$P$3:$Z$3,0),FALSE)</f>
        <v>6.2691899737620724E-2</v>
      </c>
      <c r="L94" s="7">
        <f>VLOOKUP($B94,元データ!$P$31:$Z$51,MATCH(L$27,元データ!$P$3:$Z$3,0),FALSE)</f>
        <v>6.2113697062190006E-2</v>
      </c>
    </row>
    <row r="95" spans="2:12">
      <c r="B95" s="9" t="s">
        <v>42</v>
      </c>
      <c r="C95" s="7">
        <f>VLOOKUP($B95,元データ!$P$31:$Z$51,MATCH(C$27,元データ!$P$3:$Z$3,0),FALSE)</f>
        <v>9.180293862175215E-2</v>
      </c>
      <c r="D95" s="7">
        <f>VLOOKUP($B95,元データ!$P$31:$Z$51,MATCH(D$27,元データ!$P$3:$Z$3,0),FALSE)</f>
        <v>8.5670353653092599E-2</v>
      </c>
      <c r="E95" s="7">
        <f>VLOOKUP($B95,元データ!$P$31:$Z$51,MATCH(E$27,元データ!$P$3:$Z$3,0),FALSE)</f>
        <v>6.6748410990440918E-2</v>
      </c>
      <c r="F95" s="7">
        <f>VLOOKUP($B95,元データ!$P$31:$Z$51,MATCH(F$27,元データ!$P$3:$Z$3,0),FALSE)</f>
        <v>7.078357427194637E-2</v>
      </c>
      <c r="G95" s="7">
        <f>VLOOKUP($B95,元データ!$P$31:$Z$51,MATCH(G$27,元データ!$P$3:$Z$3,0),FALSE)</f>
        <v>5.9875138572845557E-2</v>
      </c>
      <c r="H95" s="7">
        <f>VLOOKUP($B95,元データ!$P$31:$Z$51,MATCH(H$27,元データ!$P$3:$Z$3,0),FALSE)</f>
        <v>6.2386698227585011E-2</v>
      </c>
      <c r="I95" s="7">
        <f>VLOOKUP($B95,元データ!$P$31:$Z$51,MATCH(I$27,元データ!$P$3:$Z$3,0),FALSE)</f>
        <v>5.8658699309624647E-2</v>
      </c>
      <c r="J95" s="7">
        <f>VLOOKUP($B95,元データ!$P$31:$Z$51,MATCH(J$27,元データ!$P$3:$Z$3,0),FALSE)</f>
        <v>6.1142084811623587E-2</v>
      </c>
      <c r="K95" s="7">
        <f>VLOOKUP($B95,元データ!$P$31:$Z$51,MATCH(K$27,元データ!$P$3:$Z$3,0),FALSE)</f>
        <v>7.198124267291911E-2</v>
      </c>
      <c r="L95" s="7">
        <f>VLOOKUP($B95,元データ!$P$31:$Z$51,MATCH(L$27,元データ!$P$3:$Z$3,0),FALSE)</f>
        <v>6.9951490706927563E-2</v>
      </c>
    </row>
    <row r="96" spans="2:12">
      <c r="B96" s="9" t="s">
        <v>35</v>
      </c>
      <c r="C96" s="7">
        <f>VLOOKUP($B96,元データ!$P$31:$Z$51,MATCH(C$27,元データ!$P$3:$Z$3,0),FALSE)</f>
        <v>7.1744859588771151E-2</v>
      </c>
      <c r="D96" s="7">
        <f>VLOOKUP($B96,元データ!$P$31:$Z$51,MATCH(D$27,元データ!$P$3:$Z$3,0),FALSE)</f>
        <v>7.1236545806259613E-2</v>
      </c>
      <c r="E96" s="7">
        <f>VLOOKUP($B96,元データ!$P$31:$Z$51,MATCH(E$27,元データ!$P$3:$Z$3,0),FALSE)</f>
        <v>6.8049647164806562E-2</v>
      </c>
      <c r="F96" s="7">
        <f>VLOOKUP($B96,元データ!$P$31:$Z$51,MATCH(F$27,元データ!$P$3:$Z$3,0),FALSE)</f>
        <v>6.6708569034150428E-2</v>
      </c>
      <c r="G96" s="7">
        <f>VLOOKUP($B96,元データ!$P$31:$Z$51,MATCH(G$27,元データ!$P$3:$Z$3,0),FALSE)</f>
        <v>5.4075500320905537E-2</v>
      </c>
      <c r="H96" s="7">
        <f>VLOOKUP($B96,元データ!$P$31:$Z$51,MATCH(H$27,元データ!$P$3:$Z$3,0),FALSE)</f>
        <v>5.6318919230991284E-2</v>
      </c>
      <c r="I96" s="7">
        <f>VLOOKUP($B96,元データ!$P$31:$Z$51,MATCH(I$27,元データ!$P$3:$Z$3,0),FALSE)</f>
        <v>5.7840691535650052E-2</v>
      </c>
      <c r="J96" s="7">
        <f>VLOOKUP($B96,元データ!$P$31:$Z$51,MATCH(J$27,元データ!$P$3:$Z$3,0),FALSE)</f>
        <v>7.4961986822098328E-2</v>
      </c>
      <c r="K96" s="7">
        <f>VLOOKUP($B96,元データ!$P$31:$Z$51,MATCH(K$27,元データ!$P$3:$Z$3,0),FALSE)</f>
        <v>7.4057946742589184E-2</v>
      </c>
      <c r="L96" s="7">
        <f>VLOOKUP($B96,元データ!$P$31:$Z$51,MATCH(L$27,元データ!$P$3:$Z$3,0),FALSE)</f>
        <v>7.499318689704039E-2</v>
      </c>
    </row>
    <row r="97" spans="1:12">
      <c r="B97" s="9" t="s">
        <v>29</v>
      </c>
      <c r="C97" s="7">
        <f>VLOOKUP($B97,元データ!$P$31:$Z$51,MATCH(C$27,元データ!$P$3:$Z$3,0),FALSE)</f>
        <v>0.1043359089411538</v>
      </c>
      <c r="D97" s="7">
        <f>VLOOKUP($B97,元データ!$P$31:$Z$51,MATCH(D$27,元データ!$P$3:$Z$3,0),FALSE)</f>
        <v>0.1039134963543475</v>
      </c>
      <c r="E97" s="7">
        <f>VLOOKUP($B97,元データ!$P$31:$Z$51,MATCH(E$27,元データ!$P$3:$Z$3,0),FALSE)</f>
        <v>0.10228717281417346</v>
      </c>
      <c r="F97" s="7">
        <f>VLOOKUP($B97,元データ!$P$31:$Z$51,MATCH(F$27,元データ!$P$3:$Z$3,0),FALSE)</f>
        <v>0.10200083804734968</v>
      </c>
      <c r="G97" s="7">
        <f>VLOOKUP($B97,元データ!$P$31:$Z$51,MATCH(G$27,元データ!$P$3:$Z$3,0),FALSE)</f>
        <v>0.10637143357255383</v>
      </c>
      <c r="H97" s="7">
        <f>VLOOKUP($B97,元データ!$P$31:$Z$51,MATCH(H$27,元データ!$P$3:$Z$3,0),FALSE)</f>
        <v>9.9936493274060387E-2</v>
      </c>
      <c r="I97" s="7">
        <f>VLOOKUP($B97,元データ!$P$31:$Z$51,MATCH(I$27,元データ!$P$3:$Z$3,0),FALSE)</f>
        <v>9.1738701630214081E-2</v>
      </c>
      <c r="J97" s="7">
        <f>VLOOKUP($B97,元データ!$P$31:$Z$51,MATCH(J$27,元データ!$P$3:$Z$3,0),FALSE)</f>
        <v>9.4188207467477608E-2</v>
      </c>
      <c r="K97" s="7">
        <f>VLOOKUP($B97,元データ!$P$31:$Z$51,MATCH(K$27,元データ!$P$3:$Z$3,0),FALSE)</f>
        <v>9.3200468933177016E-2</v>
      </c>
      <c r="L97" s="7">
        <f>VLOOKUP($B97,元データ!$P$31:$Z$51,MATCH(L$27,元データ!$P$3:$Z$3,0),FALSE)</f>
        <v>9.2892570992532841E-2</v>
      </c>
    </row>
    <row r="98" spans="1:12">
      <c r="B98" s="9" t="s">
        <v>27</v>
      </c>
      <c r="C98" s="7">
        <f>VLOOKUP($B98,元データ!$P$31:$Z$51,MATCH(C$27,元データ!$P$3:$Z$3,0),FALSE)</f>
        <v>0.10189748265504484</v>
      </c>
      <c r="D98" s="7">
        <f>VLOOKUP($B98,元データ!$P$31:$Z$51,MATCH(D$27,元データ!$P$3:$Z$3,0),FALSE)</f>
        <v>0.10117553692773176</v>
      </c>
      <c r="E98" s="7">
        <f>VLOOKUP($B98,元データ!$P$31:$Z$51,MATCH(E$27,元データ!$P$3:$Z$3,0),FALSE)</f>
        <v>0.10228717281417346</v>
      </c>
      <c r="F98" s="7">
        <f>VLOOKUP($B98,元データ!$P$31:$Z$51,MATCH(F$27,元データ!$P$3:$Z$3,0),FALSE)</f>
        <v>0.10938613031636288</v>
      </c>
      <c r="G98" s="7">
        <f>VLOOKUP($B98,元データ!$P$31:$Z$51,MATCH(G$27,元データ!$P$3:$Z$3,0),FALSE)</f>
        <v>0.12342026956065115</v>
      </c>
      <c r="H98" s="7">
        <f>VLOOKUP($B98,元データ!$P$31:$Z$51,MATCH(H$27,元データ!$P$3:$Z$3,0),FALSE)</f>
        <v>0.12141331331909243</v>
      </c>
      <c r="I98" s="7">
        <f>VLOOKUP($B98,元データ!$P$31:$Z$51,MATCH(I$27,元データ!$P$3:$Z$3,0),FALSE)</f>
        <v>0.10919533561524628</v>
      </c>
      <c r="J98" s="7">
        <f>VLOOKUP($B98,元データ!$P$31:$Z$51,MATCH(J$27,元データ!$P$3:$Z$3,0),FALSE)</f>
        <v>0.11292448048656868</v>
      </c>
      <c r="K98" s="7">
        <f>VLOOKUP($B98,元データ!$P$31:$Z$51,MATCH(K$27,元データ!$P$3:$Z$3,0),FALSE)</f>
        <v>0.1075866688996818</v>
      </c>
      <c r="L98" s="7">
        <f>VLOOKUP($B98,元データ!$P$31:$Z$51,MATCH(L$27,元データ!$P$3:$Z$3,0),FALSE)</f>
        <v>9.8779091949637549E-2</v>
      </c>
    </row>
    <row r="99" spans="1:12">
      <c r="B99" s="9" t="s">
        <v>40</v>
      </c>
      <c r="C99" s="7">
        <f>VLOOKUP($B99,元データ!$P$31:$Z$51,MATCH(C$27,元データ!$P$3:$Z$3,0),FALSE)</f>
        <v>7.5762608533389147E-2</v>
      </c>
      <c r="D99" s="7">
        <f>VLOOKUP($B99,元データ!$P$31:$Z$51,MATCH(D$27,元データ!$P$3:$Z$3,0),FALSE)</f>
        <v>7.7679678587371653E-2</v>
      </c>
      <c r="E99" s="7">
        <f>VLOOKUP($B99,元データ!$P$31:$Z$51,MATCH(E$27,元データ!$P$3:$Z$3,0),FALSE)</f>
        <v>8.1107051699114155E-2</v>
      </c>
      <c r="F99" s="7">
        <f>VLOOKUP($B99,元データ!$P$31:$Z$51,MATCH(F$27,元データ!$P$3:$Z$3,0),FALSE)</f>
        <v>7.9614498219149385E-2</v>
      </c>
      <c r="G99" s="7">
        <f>VLOOKUP($B99,元データ!$P$31:$Z$51,MATCH(G$27,元データ!$P$3:$Z$3,0),FALSE)</f>
        <v>7.9199486551140674E-2</v>
      </c>
      <c r="H99" s="7">
        <f>VLOOKUP($B99,元データ!$P$31:$Z$51,MATCH(H$27,元データ!$P$3:$Z$3,0),FALSE)</f>
        <v>9.1513192078979275E-2</v>
      </c>
      <c r="I99" s="7">
        <f>VLOOKUP($B99,元データ!$P$31:$Z$51,MATCH(I$27,元データ!$P$3:$Z$3,0),FALSE)</f>
        <v>9.2840981609328771E-2</v>
      </c>
      <c r="J99" s="7">
        <f>VLOOKUP($B99,元データ!$P$31:$Z$51,MATCH(J$27,元データ!$P$3:$Z$3,0),FALSE)</f>
        <v>0.10378442304443318</v>
      </c>
      <c r="K99" s="7">
        <f>VLOOKUP($B99,元データ!$P$31:$Z$51,MATCH(K$27,元データ!$P$3:$Z$3,0),FALSE)</f>
        <v>0.10573884888070116</v>
      </c>
      <c r="L99" s="7">
        <f>VLOOKUP($B99,元データ!$P$31:$Z$51,MATCH(L$27,元データ!$P$3:$Z$3,0),FALSE)</f>
        <v>0.11371886411947457</v>
      </c>
    </row>
    <row r="100" spans="1:12">
      <c r="B100" s="9" t="s">
        <v>31</v>
      </c>
      <c r="C100" s="7">
        <f>VLOOKUP($B100,元データ!$P$31:$Z$51,MATCH(C$27,元データ!$P$3:$Z$3,0),FALSE)</f>
        <v>0.13375590314444222</v>
      </c>
      <c r="D100" s="7">
        <f>VLOOKUP($B100,元データ!$P$31:$Z$51,MATCH(D$27,元データ!$P$3:$Z$3,0),FALSE)</f>
        <v>0.12982986955012152</v>
      </c>
      <c r="E100" s="7">
        <f>VLOOKUP($B100,元データ!$P$31:$Z$51,MATCH(E$27,元データ!$P$3:$Z$3,0),FALSE)</f>
        <v>0.12884740503478304</v>
      </c>
      <c r="F100" s="7">
        <f>VLOOKUP($B100,元データ!$P$31:$Z$51,MATCH(F$27,元データ!$P$3:$Z$3,0),FALSE)</f>
        <v>0.11007751937984496</v>
      </c>
      <c r="G100" s="7">
        <f>VLOOKUP($B100,元データ!$P$31:$Z$51,MATCH(G$27,元データ!$P$3:$Z$3,0),FALSE)</f>
        <v>0.11776066281580022</v>
      </c>
      <c r="H100" s="7">
        <f>VLOOKUP($B100,元データ!$P$31:$Z$51,MATCH(H$27,元データ!$P$3:$Z$3,0),FALSE)</f>
        <v>0.12419028924426996</v>
      </c>
      <c r="I100" s="7">
        <f>VLOOKUP($B100,元データ!$P$31:$Z$51,MATCH(I$27,元データ!$P$3:$Z$3,0),FALSE)</f>
        <v>0.1226663572547427</v>
      </c>
      <c r="J100" s="7">
        <f>VLOOKUP($B100,元データ!$P$31:$Z$51,MATCH(J$27,元データ!$P$3:$Z$3,0),FALSE)</f>
        <v>0.12326969645773497</v>
      </c>
      <c r="K100" s="7">
        <f>VLOOKUP($B100,元データ!$P$31:$Z$51,MATCH(K$27,元データ!$P$3:$Z$3,0),FALSE)</f>
        <v>0.11730028470942891</v>
      </c>
      <c r="L100" s="7">
        <f>VLOOKUP($B100,元データ!$P$31:$Z$51,MATCH(L$27,元データ!$P$3:$Z$3,0),FALSE)</f>
        <v>0.12345887611053578</v>
      </c>
    </row>
    <row r="105" spans="1:12">
      <c r="A105" s="1" t="s">
        <v>49</v>
      </c>
    </row>
    <row r="106" spans="1:12">
      <c r="B106" s="6" t="s">
        <v>60</v>
      </c>
      <c r="C106" s="8" t="s">
        <v>19</v>
      </c>
      <c r="D106" s="8" t="s">
        <v>10</v>
      </c>
      <c r="E106" s="8" t="s">
        <v>12</v>
      </c>
      <c r="F106" s="8" t="s">
        <v>13</v>
      </c>
      <c r="G106" s="8" t="s">
        <v>14</v>
      </c>
      <c r="H106" s="8" t="s">
        <v>15</v>
      </c>
      <c r="I106" s="8" t="s">
        <v>16</v>
      </c>
      <c r="J106" s="8" t="s">
        <v>17</v>
      </c>
      <c r="K106" s="8" t="s">
        <v>11</v>
      </c>
      <c r="L106" s="8" t="s">
        <v>18</v>
      </c>
    </row>
    <row r="107" spans="1:12">
      <c r="B107" s="9" t="s">
        <v>43</v>
      </c>
      <c r="C107" s="3">
        <f>VLOOKUP($B107,元データ!$B$58:$L$78,MATCH(C$2,元データ!$B$3:$L$3,0),FALSE)</f>
        <v>16284.355179704018</v>
      </c>
      <c r="D107" s="3">
        <f>VLOOKUP($B107,元データ!$B$58:$L$78,MATCH(D$2,元データ!$B$3:$L$3,0),FALSE)</f>
        <v>15405</v>
      </c>
      <c r="E107" s="3">
        <f>VLOOKUP($B107,元データ!$B$58:$L$78,MATCH(E$2,元データ!$B$3:$L$3,0),FALSE)</f>
        <v>15435</v>
      </c>
      <c r="F107" s="3">
        <f>VLOOKUP($B107,元データ!$B$58:$L$78,MATCH(F$2,元データ!$B$3:$L$3,0),FALSE)</f>
        <v>13683</v>
      </c>
      <c r="G107" s="3">
        <f>VLOOKUP($B107,元データ!$B$58:$L$78,MATCH(G$2,元データ!$B$3:$L$3,0),FALSE)</f>
        <v>11840</v>
      </c>
      <c r="H107" s="3">
        <f>VLOOKUP($B107,元データ!$B$58:$L$78,MATCH(H$2,元データ!$B$3:$L$3,0),FALSE)</f>
        <v>10553</v>
      </c>
      <c r="I107" s="3">
        <f>VLOOKUP($B107,元データ!$B$58:$L$78,MATCH(I$2,元データ!$B$3:$L$3,0),FALSE)</f>
        <v>9678</v>
      </c>
      <c r="J107" s="3">
        <f>VLOOKUP($B107,元データ!$B$58:$L$78,MATCH(J$2,元データ!$B$3:$L$3,0),FALSE)</f>
        <v>10219</v>
      </c>
      <c r="K107" s="3">
        <f>VLOOKUP($B107,元データ!$B$58:$L$78,MATCH(K$2,元データ!$B$3:$L$3,0),FALSE)</f>
        <v>9991</v>
      </c>
      <c r="L107" s="3">
        <f>VLOOKUP($B107,元データ!$B$58:$L$78,MATCH(L$2,元データ!$B$3:$L$3,0),FALSE)</f>
        <v>9733</v>
      </c>
    </row>
    <row r="108" spans="1:12">
      <c r="B108" s="9" t="s">
        <v>41</v>
      </c>
      <c r="C108" s="3">
        <f>VLOOKUP($B108,元データ!$B$58:$L$78,MATCH(C$2,元データ!$B$3:$L$3,0),FALSE)</f>
        <v>10535.675082327112</v>
      </c>
      <c r="D108" s="3">
        <f>VLOOKUP($B108,元データ!$B$58:$L$78,MATCH(D$2,元データ!$B$3:$L$3,0),FALSE)</f>
        <v>9598</v>
      </c>
      <c r="E108" s="3">
        <f>VLOOKUP($B108,元データ!$B$58:$L$78,MATCH(E$2,元データ!$B$3:$L$3,0),FALSE)</f>
        <v>9045</v>
      </c>
      <c r="F108" s="3">
        <f>VLOOKUP($B108,元データ!$B$58:$L$78,MATCH(F$2,元データ!$B$3:$L$3,0),FALSE)</f>
        <v>8598</v>
      </c>
      <c r="G108" s="3">
        <f>VLOOKUP($B108,元データ!$B$58:$L$78,MATCH(G$2,元データ!$B$3:$L$3,0),FALSE)</f>
        <v>7284</v>
      </c>
      <c r="H108" s="3">
        <f>VLOOKUP($B108,元データ!$B$58:$L$78,MATCH(H$2,元データ!$B$3:$L$3,0),FALSE)</f>
        <v>6760</v>
      </c>
      <c r="I108" s="3">
        <f>VLOOKUP($B108,元データ!$B$58:$L$78,MATCH(I$2,元データ!$B$3:$L$3,0),FALSE)</f>
        <v>6943</v>
      </c>
      <c r="J108" s="3">
        <f>VLOOKUP($B108,元データ!$B$58:$L$78,MATCH(J$2,元データ!$B$3:$L$3,0),FALSE)</f>
        <v>7563</v>
      </c>
      <c r="K108" s="3">
        <f>VLOOKUP($B108,元データ!$B$58:$L$78,MATCH(K$2,元データ!$B$3:$L$3,0),FALSE)</f>
        <v>7439</v>
      </c>
      <c r="L108" s="3">
        <f>VLOOKUP($B108,元データ!$B$58:$L$78,MATCH(L$2,元データ!$B$3:$L$3,0),FALSE)</f>
        <v>7392</v>
      </c>
    </row>
    <row r="109" spans="1:12">
      <c r="B109" s="9" t="s">
        <v>27</v>
      </c>
      <c r="C109" s="3">
        <f>VLOOKUP($B109,元データ!$B$58:$L$78,MATCH(C$2,元データ!$B$3:$L$3,0),FALSE)</f>
        <v>5129.6641791044776</v>
      </c>
      <c r="D109" s="3">
        <f>VLOOKUP($B109,元データ!$B$58:$L$78,MATCH(D$2,元データ!$B$3:$L$3,0),FALSE)</f>
        <v>5499</v>
      </c>
      <c r="E109" s="3">
        <f>VLOOKUP($B109,元データ!$B$58:$L$78,MATCH(E$2,元データ!$B$3:$L$3,0),FALSE)</f>
        <v>5792</v>
      </c>
      <c r="F109" s="3">
        <f>VLOOKUP($B109,元データ!$B$58:$L$78,MATCH(F$2,元データ!$B$3:$L$3,0),FALSE)</f>
        <v>5859</v>
      </c>
      <c r="G109" s="3">
        <f>VLOOKUP($B109,元データ!$B$58:$L$78,MATCH(G$2,元データ!$B$3:$L$3,0),FALSE)</f>
        <v>4876</v>
      </c>
      <c r="H109" s="3">
        <f>VLOOKUP($B109,元データ!$B$58:$L$78,MATCH(H$2,元データ!$B$3:$L$3,0),FALSE)</f>
        <v>5145</v>
      </c>
      <c r="I109" s="3">
        <f>VLOOKUP($B109,元データ!$B$58:$L$78,MATCH(I$2,元データ!$B$3:$L$3,0),FALSE)</f>
        <v>5222</v>
      </c>
      <c r="J109" s="3">
        <f>VLOOKUP($B109,元データ!$B$58:$L$78,MATCH(J$2,元データ!$B$3:$L$3,0),FALSE)</f>
        <v>5561</v>
      </c>
      <c r="K109" s="3">
        <f>VLOOKUP($B109,元データ!$B$58:$L$78,MATCH(K$2,元データ!$B$3:$L$3,0),FALSE)</f>
        <v>5528</v>
      </c>
      <c r="L109" s="3">
        <f>VLOOKUP($B109,元データ!$B$58:$L$78,MATCH(L$2,元データ!$B$3:$L$3,0),FALSE)</f>
        <v>5865</v>
      </c>
    </row>
    <row r="110" spans="1:12">
      <c r="B110" s="9" t="s">
        <v>39</v>
      </c>
      <c r="C110" s="3">
        <f>VLOOKUP($B110,元データ!$B$58:$L$78,MATCH(C$2,元データ!$B$3:$L$3,0),FALSE)</f>
        <v>10204.994797086369</v>
      </c>
      <c r="D110" s="3">
        <f>VLOOKUP($B110,元データ!$B$58:$L$78,MATCH(D$2,元データ!$B$3:$L$3,0),FALSE)</f>
        <v>9807</v>
      </c>
      <c r="E110" s="3">
        <f>VLOOKUP($B110,元データ!$B$58:$L$78,MATCH(E$2,元データ!$B$3:$L$3,0),FALSE)</f>
        <v>9307</v>
      </c>
      <c r="F110" s="3">
        <f>VLOOKUP($B110,元データ!$B$58:$L$78,MATCH(F$2,元データ!$B$3:$L$3,0),FALSE)</f>
        <v>7990</v>
      </c>
      <c r="G110" s="3">
        <f>VLOOKUP($B110,元データ!$B$58:$L$78,MATCH(G$2,元データ!$B$3:$L$3,0),FALSE)</f>
        <v>6611</v>
      </c>
      <c r="H110" s="3">
        <f>VLOOKUP($B110,元データ!$B$58:$L$78,MATCH(H$2,元データ!$B$3:$L$3,0),FALSE)</f>
        <v>6123</v>
      </c>
      <c r="I110" s="3">
        <f>VLOOKUP($B110,元データ!$B$58:$L$78,MATCH(I$2,元データ!$B$3:$L$3,0),FALSE)</f>
        <v>5696</v>
      </c>
      <c r="J110" s="3">
        <f>VLOOKUP($B110,元データ!$B$58:$L$78,MATCH(J$2,元データ!$B$3:$L$3,0),FALSE)</f>
        <v>5702</v>
      </c>
      <c r="K110" s="3">
        <f>VLOOKUP($B110,元データ!$B$58:$L$78,MATCH(K$2,元データ!$B$3:$L$3,0),FALSE)</f>
        <v>5647</v>
      </c>
      <c r="L110" s="3">
        <f>VLOOKUP($B110,元データ!$B$58:$L$78,MATCH(L$2,元データ!$B$3:$L$3,0),FALSE)</f>
        <v>5469</v>
      </c>
    </row>
    <row r="111" spans="1:12">
      <c r="B111" s="9" t="s">
        <v>40</v>
      </c>
      <c r="C111" s="3">
        <f>VLOOKUP($B111,元データ!$B$58:$L$78,MATCH(C$2,元データ!$B$3:$L$3,0),FALSE)</f>
        <v>7301.3972055888225</v>
      </c>
      <c r="D111" s="3">
        <f>VLOOKUP($B111,元データ!$B$58:$L$78,MATCH(D$2,元データ!$B$3:$L$3,0),FALSE)</f>
        <v>7316</v>
      </c>
      <c r="E111" s="3">
        <f>VLOOKUP($B111,元データ!$B$58:$L$78,MATCH(E$2,元データ!$B$3:$L$3,0),FALSE)</f>
        <v>6859</v>
      </c>
      <c r="F111" s="3">
        <f>VLOOKUP($B111,元データ!$B$58:$L$78,MATCH(F$2,元データ!$B$3:$L$3,0),FALSE)</f>
        <v>5455</v>
      </c>
      <c r="G111" s="3">
        <f>VLOOKUP($B111,元データ!$B$58:$L$78,MATCH(G$2,元データ!$B$3:$L$3,0),FALSE)</f>
        <v>4023</v>
      </c>
      <c r="H111" s="3">
        <f>VLOOKUP($B111,元データ!$B$58:$L$78,MATCH(H$2,元データ!$B$3:$L$3,0),FALSE)</f>
        <v>3825</v>
      </c>
      <c r="I111" s="3">
        <f>VLOOKUP($B111,元データ!$B$58:$L$78,MATCH(I$2,元データ!$B$3:$L$3,0),FALSE)</f>
        <v>3831</v>
      </c>
      <c r="J111" s="3">
        <f>VLOOKUP($B111,元データ!$B$58:$L$78,MATCH(J$2,元データ!$B$3:$L$3,0),FALSE)</f>
        <v>3903</v>
      </c>
      <c r="K111" s="3">
        <f>VLOOKUP($B111,元データ!$B$58:$L$78,MATCH(K$2,元データ!$B$3:$L$3,0),FALSE)</f>
        <v>3570</v>
      </c>
      <c r="L111" s="3">
        <f>VLOOKUP($B111,元データ!$B$58:$L$78,MATCH(L$2,元データ!$B$3:$L$3,0),FALSE)</f>
        <v>3415</v>
      </c>
    </row>
    <row r="112" spans="1:12">
      <c r="B112" s="9" t="s">
        <v>31</v>
      </c>
      <c r="C112" s="3">
        <f>VLOOKUP($B112,元データ!$B$58:$L$78,MATCH(C$2,元データ!$B$3:$L$3,0),FALSE)</f>
        <v>2332.4538258575199</v>
      </c>
      <c r="D112" s="3">
        <f>VLOOKUP($B112,元データ!$B$58:$L$78,MATCH(D$2,元データ!$B$3:$L$3,0),FALSE)</f>
        <v>2652</v>
      </c>
      <c r="E112" s="3">
        <f>VLOOKUP($B112,元データ!$B$58:$L$78,MATCH(E$2,元データ!$B$3:$L$3,0),FALSE)</f>
        <v>2525</v>
      </c>
      <c r="F112" s="3">
        <f>VLOOKUP($B112,元データ!$B$58:$L$78,MATCH(F$2,元データ!$B$3:$L$3,0),FALSE)</f>
        <v>2378</v>
      </c>
      <c r="G112" s="3">
        <f>VLOOKUP($B112,元データ!$B$58:$L$78,MATCH(G$2,元データ!$B$3:$L$3,0),FALSE)</f>
        <v>2751</v>
      </c>
      <c r="H112" s="3">
        <f>VLOOKUP($B112,元データ!$B$58:$L$78,MATCH(H$2,元データ!$B$3:$L$3,0),FALSE)</f>
        <v>3017</v>
      </c>
      <c r="I112" s="3">
        <f>VLOOKUP($B112,元データ!$B$58:$L$78,MATCH(I$2,元データ!$B$3:$L$3,0),FALSE)</f>
        <v>2726</v>
      </c>
      <c r="J112" s="3">
        <f>VLOOKUP($B112,元データ!$B$58:$L$78,MATCH(J$2,元データ!$B$3:$L$3,0),FALSE)</f>
        <v>3130</v>
      </c>
      <c r="K112" s="3">
        <f>VLOOKUP($B112,元データ!$B$58:$L$78,MATCH(K$2,元データ!$B$3:$L$3,0),FALSE)</f>
        <v>3450</v>
      </c>
      <c r="L112" s="3">
        <f>VLOOKUP($B112,元データ!$B$58:$L$78,MATCH(L$2,元データ!$B$3:$L$3,0),FALSE)</f>
        <v>3405</v>
      </c>
    </row>
    <row r="113" spans="2:12">
      <c r="B113" s="9" t="s">
        <v>47</v>
      </c>
      <c r="C113" s="3">
        <f>VLOOKUP($B113,元データ!$B$58:$L$78,MATCH(C$2,元データ!$B$3:$L$3,0),FALSE)</f>
        <v>7609.7318768619671</v>
      </c>
      <c r="D113" s="3">
        <f>VLOOKUP($B113,元データ!$B$58:$L$78,MATCH(D$2,元データ!$B$3:$L$3,0),FALSE)</f>
        <v>7663</v>
      </c>
      <c r="E113" s="3">
        <f>VLOOKUP($B113,元データ!$B$58:$L$78,MATCH(E$2,元データ!$B$3:$L$3,0),FALSE)</f>
        <v>7670</v>
      </c>
      <c r="F113" s="3">
        <f>VLOOKUP($B113,元データ!$B$58:$L$78,MATCH(F$2,元データ!$B$3:$L$3,0),FALSE)</f>
        <v>6417</v>
      </c>
      <c r="G113" s="3">
        <f>VLOOKUP($B113,元データ!$B$58:$L$78,MATCH(G$2,元データ!$B$3:$L$3,0),FALSE)</f>
        <v>4600</v>
      </c>
      <c r="H113" s="3">
        <f>VLOOKUP($B113,元データ!$B$58:$L$78,MATCH(H$2,元データ!$B$3:$L$3,0),FALSE)</f>
        <v>4126</v>
      </c>
      <c r="I113" s="3">
        <f>VLOOKUP($B113,元データ!$B$58:$L$78,MATCH(I$2,元データ!$B$3:$L$3,0),FALSE)</f>
        <v>3689</v>
      </c>
      <c r="J113" s="3">
        <f>VLOOKUP($B113,元データ!$B$58:$L$78,MATCH(J$2,元データ!$B$3:$L$3,0),FALSE)</f>
        <v>3589</v>
      </c>
      <c r="K113" s="3">
        <f>VLOOKUP($B113,元データ!$B$58:$L$78,MATCH(K$2,元データ!$B$3:$L$3,0),FALSE)</f>
        <v>3398</v>
      </c>
      <c r="L113" s="3">
        <f>VLOOKUP($B113,元データ!$B$58:$L$78,MATCH(L$2,元データ!$B$3:$L$3,0),FALSE)</f>
        <v>3168</v>
      </c>
    </row>
    <row r="114" spans="2:12">
      <c r="B114" s="9" t="s">
        <v>38</v>
      </c>
      <c r="C114" s="3">
        <f>VLOOKUP($B114,元データ!$B$58:$L$78,MATCH(C$2,元データ!$B$3:$L$3,0),FALSE)</f>
        <v>6388.7640449438204</v>
      </c>
      <c r="D114" s="3">
        <f>VLOOKUP($B114,元データ!$B$58:$L$78,MATCH(D$2,元データ!$B$3:$L$3,0),FALSE)</f>
        <v>5686</v>
      </c>
      <c r="E114" s="3">
        <f>VLOOKUP($B114,元データ!$B$58:$L$78,MATCH(E$2,元データ!$B$3:$L$3,0),FALSE)</f>
        <v>5363</v>
      </c>
      <c r="F114" s="3">
        <f>VLOOKUP($B114,元データ!$B$58:$L$78,MATCH(F$2,元データ!$B$3:$L$3,0),FALSE)</f>
        <v>4451</v>
      </c>
      <c r="G114" s="3">
        <f>VLOOKUP($B114,元データ!$B$58:$L$78,MATCH(G$2,元データ!$B$3:$L$3,0),FALSE)</f>
        <v>3210</v>
      </c>
      <c r="H114" s="3">
        <f>VLOOKUP($B114,元データ!$B$58:$L$78,MATCH(H$2,元データ!$B$3:$L$3,0),FALSE)</f>
        <v>2982</v>
      </c>
      <c r="I114" s="3">
        <f>VLOOKUP($B114,元データ!$B$58:$L$78,MATCH(I$2,元データ!$B$3:$L$3,0),FALSE)</f>
        <v>2853</v>
      </c>
      <c r="J114" s="3">
        <f>VLOOKUP($B114,元データ!$B$58:$L$78,MATCH(J$2,元データ!$B$3:$L$3,0),FALSE)</f>
        <v>2917</v>
      </c>
      <c r="K114" s="3">
        <f>VLOOKUP($B114,元データ!$B$58:$L$78,MATCH(K$2,元データ!$B$3:$L$3,0),FALSE)</f>
        <v>2846</v>
      </c>
      <c r="L114" s="3">
        <f>VLOOKUP($B114,元データ!$B$58:$L$78,MATCH(L$2,元データ!$B$3:$L$3,0),FALSE)</f>
        <v>2803</v>
      </c>
    </row>
    <row r="115" spans="2:12">
      <c r="B115" s="9" t="s">
        <v>46</v>
      </c>
      <c r="C115" s="3">
        <f>VLOOKUP($B115,元データ!$B$58:$L$78,MATCH(C$2,元データ!$B$3:$L$3,0),FALSE)</f>
        <v>5949.5268138801266</v>
      </c>
      <c r="D115" s="3">
        <f>VLOOKUP($B115,元データ!$B$58:$L$78,MATCH(D$2,元データ!$B$3:$L$3,0),FALSE)</f>
        <v>5658</v>
      </c>
      <c r="E115" s="3">
        <f>VLOOKUP($B115,元データ!$B$58:$L$78,MATCH(E$2,元データ!$B$3:$L$3,0),FALSE)</f>
        <v>5221</v>
      </c>
      <c r="F115" s="3">
        <f>VLOOKUP($B115,元データ!$B$58:$L$78,MATCH(F$2,元データ!$B$3:$L$3,0),FALSE)</f>
        <v>4224</v>
      </c>
      <c r="G115" s="3">
        <f>VLOOKUP($B115,元データ!$B$58:$L$78,MATCH(G$2,元データ!$B$3:$L$3,0),FALSE)</f>
        <v>3498</v>
      </c>
      <c r="H115" s="3">
        <f>VLOOKUP($B115,元データ!$B$58:$L$78,MATCH(H$2,元データ!$B$3:$L$3,0),FALSE)</f>
        <v>3141</v>
      </c>
      <c r="I115" s="3">
        <f>VLOOKUP($B115,元データ!$B$58:$L$78,MATCH(I$2,元データ!$B$3:$L$3,0),FALSE)</f>
        <v>2785</v>
      </c>
      <c r="J115" s="3">
        <f>VLOOKUP($B115,元データ!$B$58:$L$78,MATCH(J$2,元データ!$B$3:$L$3,0),FALSE)</f>
        <v>2891</v>
      </c>
      <c r="K115" s="3">
        <f>VLOOKUP($B115,元データ!$B$58:$L$78,MATCH(K$2,元データ!$B$3:$L$3,0),FALSE)</f>
        <v>2820</v>
      </c>
      <c r="L115" s="3">
        <f>VLOOKUP($B115,元データ!$B$58:$L$78,MATCH(L$2,元データ!$B$3:$L$3,0),FALSE)</f>
        <v>2527</v>
      </c>
    </row>
    <row r="116" spans="2:12">
      <c r="B116" s="9" t="s">
        <v>29</v>
      </c>
      <c r="C116" s="3">
        <f>VLOOKUP($B116,元データ!$B$58:$L$78,MATCH(C$2,元データ!$B$3:$L$3,0),FALSE)</f>
        <v>3168.1243926141888</v>
      </c>
      <c r="D116" s="3">
        <f>VLOOKUP($B116,元データ!$B$58:$L$78,MATCH(D$2,元データ!$B$3:$L$3,0),FALSE)</f>
        <v>3260</v>
      </c>
      <c r="E116" s="3">
        <f>VLOOKUP($B116,元データ!$B$58:$L$78,MATCH(E$2,元データ!$B$3:$L$3,0),FALSE)</f>
        <v>2776</v>
      </c>
      <c r="F116" s="3">
        <f>VLOOKUP($B116,元データ!$B$58:$L$78,MATCH(F$2,元データ!$B$3:$L$3,0),FALSE)</f>
        <v>2404</v>
      </c>
      <c r="G116" s="3">
        <f>VLOOKUP($B116,元データ!$B$58:$L$78,MATCH(G$2,元データ!$B$3:$L$3,0),FALSE)</f>
        <v>2206</v>
      </c>
      <c r="H116" s="3">
        <f>VLOOKUP($B116,元データ!$B$58:$L$78,MATCH(H$2,元データ!$B$3:$L$3,0),FALSE)</f>
        <v>2396</v>
      </c>
      <c r="I116" s="3">
        <f>VLOOKUP($B116,元データ!$B$58:$L$78,MATCH(I$2,元データ!$B$3:$L$3,0),FALSE)</f>
        <v>2019</v>
      </c>
      <c r="J116" s="3">
        <f>VLOOKUP($B116,元データ!$B$58:$L$78,MATCH(J$2,元データ!$B$3:$L$3,0),FALSE)</f>
        <v>2344</v>
      </c>
      <c r="K116" s="3">
        <f>VLOOKUP($B116,元データ!$B$58:$L$78,MATCH(K$2,元データ!$B$3:$L$3,0),FALSE)</f>
        <v>2099</v>
      </c>
      <c r="L116" s="3">
        <f>VLOOKUP($B116,元データ!$B$58:$L$78,MATCH(L$2,元データ!$B$3:$L$3,0),FALSE)</f>
        <v>2167</v>
      </c>
    </row>
    <row r="118" spans="2:12">
      <c r="B118" s="6" t="s">
        <v>61</v>
      </c>
      <c r="C118" s="8" t="s">
        <v>19</v>
      </c>
      <c r="D118" s="8" t="s">
        <v>10</v>
      </c>
      <c r="E118" s="8" t="s">
        <v>12</v>
      </c>
      <c r="F118" s="8" t="s">
        <v>13</v>
      </c>
      <c r="G118" s="8" t="s">
        <v>14</v>
      </c>
      <c r="H118" s="8" t="s">
        <v>15</v>
      </c>
      <c r="I118" s="8" t="s">
        <v>16</v>
      </c>
      <c r="J118" s="8" t="s">
        <v>17</v>
      </c>
      <c r="K118" s="8" t="s">
        <v>11</v>
      </c>
      <c r="L118" s="8" t="s">
        <v>18</v>
      </c>
    </row>
    <row r="119" spans="2:12">
      <c r="B119" s="9" t="s">
        <v>42</v>
      </c>
      <c r="C119" s="3">
        <f>VLOOKUP($B119,元データ!$B$58:$L$78,MATCH(C$2,元データ!$B$3:$L$3,0),FALSE)</f>
        <v>8398.0263157894733</v>
      </c>
      <c r="D119" s="3">
        <f>VLOOKUP($B119,元データ!$B$58:$L$78,MATCH(D$2,元データ!$B$3:$L$3,0),FALSE)</f>
        <v>7659</v>
      </c>
      <c r="E119" s="3">
        <f>VLOOKUP($B119,元データ!$B$58:$L$78,MATCH(E$2,元データ!$B$3:$L$3,0),FALSE)</f>
        <v>6426</v>
      </c>
      <c r="F119" s="3">
        <f>VLOOKUP($B119,元データ!$B$58:$L$78,MATCH(F$2,元データ!$B$3:$L$3,0),FALSE)</f>
        <v>4810</v>
      </c>
      <c r="G119" s="3">
        <f>VLOOKUP($B119,元データ!$B$58:$L$78,MATCH(G$2,元データ!$B$3:$L$3,0),FALSE)</f>
        <v>2889</v>
      </c>
      <c r="H119" s="3">
        <f>VLOOKUP($B119,元データ!$B$58:$L$78,MATCH(H$2,元データ!$B$3:$L$3,0),FALSE)</f>
        <v>2808</v>
      </c>
      <c r="I119" s="3">
        <f>VLOOKUP($B119,元データ!$B$58:$L$78,MATCH(I$2,元データ!$B$3:$L$3,0),FALSE)</f>
        <v>2310</v>
      </c>
      <c r="J119" s="3">
        <f>VLOOKUP($B119,元データ!$B$58:$L$78,MATCH(J$2,元データ!$B$3:$L$3,0),FALSE)</f>
        <v>2105</v>
      </c>
      <c r="K119" s="3">
        <f>VLOOKUP($B119,元データ!$B$58:$L$78,MATCH(K$2,元データ!$B$3:$L$3,0),FALSE)</f>
        <v>2304</v>
      </c>
      <c r="L119" s="3">
        <f>VLOOKUP($B119,元データ!$B$58:$L$78,MATCH(L$2,元データ!$B$3:$L$3,0),FALSE)</f>
        <v>2121</v>
      </c>
    </row>
    <row r="120" spans="2:12">
      <c r="B120" s="9" t="s">
        <v>44</v>
      </c>
      <c r="C120" s="3">
        <f>VLOOKUP($B120,元データ!$B$58:$L$78,MATCH(C$2,元データ!$B$3:$L$3,0),FALSE)</f>
        <v>3109.768378650554</v>
      </c>
      <c r="D120" s="3">
        <f>VLOOKUP($B120,元データ!$B$58:$L$78,MATCH(D$2,元データ!$B$3:$L$3,0),FALSE)</f>
        <v>3088</v>
      </c>
      <c r="E120" s="3">
        <f>VLOOKUP($B120,元データ!$B$58:$L$78,MATCH(E$2,元データ!$B$3:$L$3,0),FALSE)</f>
        <v>2981</v>
      </c>
      <c r="F120" s="3">
        <f>VLOOKUP($B120,元データ!$B$58:$L$78,MATCH(F$2,元データ!$B$3:$L$3,0),FALSE)</f>
        <v>2886</v>
      </c>
      <c r="G120" s="3">
        <f>VLOOKUP($B120,元データ!$B$58:$L$78,MATCH(G$2,元データ!$B$3:$L$3,0),FALSE)</f>
        <v>2373</v>
      </c>
      <c r="H120" s="3">
        <f>VLOOKUP($B120,元データ!$B$58:$L$78,MATCH(H$2,元データ!$B$3:$L$3,0),FALSE)</f>
        <v>2330</v>
      </c>
      <c r="I120" s="3">
        <f>VLOOKUP($B120,元データ!$B$58:$L$78,MATCH(I$2,元データ!$B$3:$L$3,0),FALSE)</f>
        <v>1988</v>
      </c>
      <c r="J120" s="3">
        <f>VLOOKUP($B120,元データ!$B$58:$L$78,MATCH(J$2,元データ!$B$3:$L$3,0),FALSE)</f>
        <v>1942</v>
      </c>
      <c r="K120" s="3">
        <f>VLOOKUP($B120,元データ!$B$58:$L$78,MATCH(K$2,元データ!$B$3:$L$3,0),FALSE)</f>
        <v>2125</v>
      </c>
      <c r="L120" s="3">
        <f>VLOOKUP($B120,元データ!$B$58:$L$78,MATCH(L$2,元データ!$B$3:$L$3,0),FALSE)</f>
        <v>2081</v>
      </c>
    </row>
    <row r="121" spans="2:12">
      <c r="B121" s="9" t="s">
        <v>30</v>
      </c>
      <c r="C121" s="3">
        <f>VLOOKUP($B121,元データ!$B$58:$L$78,MATCH(C$2,元データ!$B$3:$L$3,0),FALSE)</f>
        <v>3005.3821313240041</v>
      </c>
      <c r="D121" s="3">
        <f>VLOOKUP($B121,元データ!$B$58:$L$78,MATCH(D$2,元データ!$B$3:$L$3,0),FALSE)</f>
        <v>2792</v>
      </c>
      <c r="E121" s="3">
        <f>VLOOKUP($B121,元データ!$B$58:$L$78,MATCH(E$2,元データ!$B$3:$L$3,0),FALSE)</f>
        <v>2588</v>
      </c>
      <c r="F121" s="3">
        <f>VLOOKUP($B121,元データ!$B$58:$L$78,MATCH(F$2,元データ!$B$3:$L$3,0),FALSE)</f>
        <v>2306</v>
      </c>
      <c r="G121" s="3">
        <f>VLOOKUP($B121,元データ!$B$58:$L$78,MATCH(G$2,元データ!$B$3:$L$3,0),FALSE)</f>
        <v>1982</v>
      </c>
      <c r="H121" s="3">
        <f>VLOOKUP($B121,元データ!$B$58:$L$78,MATCH(H$2,元データ!$B$3:$L$3,0),FALSE)</f>
        <v>1829</v>
      </c>
      <c r="I121" s="3">
        <f>VLOOKUP($B121,元データ!$B$58:$L$78,MATCH(I$2,元データ!$B$3:$L$3,0),FALSE)</f>
        <v>1762</v>
      </c>
      <c r="J121" s="3">
        <f>VLOOKUP($B121,元データ!$B$58:$L$78,MATCH(J$2,元データ!$B$3:$L$3,0),FALSE)</f>
        <v>1700</v>
      </c>
      <c r="K121" s="3">
        <f>VLOOKUP($B121,元データ!$B$58:$L$78,MATCH(K$2,元データ!$B$3:$L$3,0),FALSE)</f>
        <v>1694</v>
      </c>
      <c r="L121" s="3">
        <f>VLOOKUP($B121,元データ!$B$58:$L$78,MATCH(L$2,元データ!$B$3:$L$3,0),FALSE)</f>
        <v>1816</v>
      </c>
    </row>
    <row r="122" spans="2:12">
      <c r="B122" s="9" t="s">
        <v>35</v>
      </c>
      <c r="C122" s="3">
        <f>VLOOKUP($B122,元データ!$B$58:$L$78,MATCH(C$2,元データ!$B$3:$L$3,0),FALSE)</f>
        <v>5081.8915801614767</v>
      </c>
      <c r="D122" s="3">
        <f>VLOOKUP($B122,元データ!$B$58:$L$78,MATCH(D$2,元データ!$B$3:$L$3,0),FALSE)</f>
        <v>4406</v>
      </c>
      <c r="E122" s="3">
        <f>VLOOKUP($B122,元データ!$B$58:$L$78,MATCH(E$2,元データ!$B$3:$L$3,0),FALSE)</f>
        <v>3883</v>
      </c>
      <c r="F122" s="3">
        <f>VLOOKUP($B122,元データ!$B$58:$L$78,MATCH(F$2,元データ!$B$3:$L$3,0),FALSE)</f>
        <v>2921</v>
      </c>
      <c r="G122" s="3">
        <f>VLOOKUP($B122,元データ!$B$58:$L$78,MATCH(G$2,元データ!$B$3:$L$3,0),FALSE)</f>
        <v>1784</v>
      </c>
      <c r="H122" s="3">
        <f>VLOOKUP($B122,元データ!$B$58:$L$78,MATCH(H$2,元データ!$B$3:$L$3,0),FALSE)</f>
        <v>1547</v>
      </c>
      <c r="I122" s="3">
        <f>VLOOKUP($B122,元データ!$B$58:$L$78,MATCH(I$2,元データ!$B$3:$L$3,0),FALSE)</f>
        <v>1403</v>
      </c>
      <c r="J122" s="3">
        <f>VLOOKUP($B122,元データ!$B$58:$L$78,MATCH(J$2,元データ!$B$3:$L$3,0),FALSE)</f>
        <v>1444</v>
      </c>
      <c r="K122" s="3">
        <f>VLOOKUP($B122,元データ!$B$58:$L$78,MATCH(K$2,元データ!$B$3:$L$3,0),FALSE)</f>
        <v>1662</v>
      </c>
      <c r="L122" s="3">
        <f>VLOOKUP($B122,元データ!$B$58:$L$78,MATCH(L$2,元データ!$B$3:$L$3,0),FALSE)</f>
        <v>1552</v>
      </c>
    </row>
    <row r="123" spans="2:12">
      <c r="B123" s="9" t="s">
        <v>45</v>
      </c>
      <c r="C123" s="3">
        <f>VLOOKUP($B123,元データ!$B$58:$L$78,MATCH(C$2,元データ!$B$3:$L$3,0),FALSE)</f>
        <v>2408.4507042253522</v>
      </c>
      <c r="D123" s="3">
        <f>VLOOKUP($B123,元データ!$B$58:$L$78,MATCH(D$2,元データ!$B$3:$L$3,0),FALSE)</f>
        <v>2052</v>
      </c>
      <c r="E123" s="3">
        <f>VLOOKUP($B123,元データ!$B$58:$L$78,MATCH(E$2,元データ!$B$3:$L$3,0),FALSE)</f>
        <v>2211</v>
      </c>
      <c r="F123" s="3">
        <f>VLOOKUP($B123,元データ!$B$58:$L$78,MATCH(F$2,元データ!$B$3:$L$3,0),FALSE)</f>
        <v>1971</v>
      </c>
      <c r="G123" s="3">
        <f>VLOOKUP($B123,元データ!$B$58:$L$78,MATCH(G$2,元データ!$B$3:$L$3,0),FALSE)</f>
        <v>1975</v>
      </c>
      <c r="H123" s="3">
        <f>VLOOKUP($B123,元データ!$B$58:$L$78,MATCH(H$2,元データ!$B$3:$L$3,0),FALSE)</f>
        <v>1579</v>
      </c>
      <c r="I123" s="3">
        <f>VLOOKUP($B123,元データ!$B$58:$L$78,MATCH(I$2,元データ!$B$3:$L$3,0),FALSE)</f>
        <v>1265</v>
      </c>
      <c r="J123" s="3">
        <f>VLOOKUP($B123,元データ!$B$58:$L$78,MATCH(J$2,元データ!$B$3:$L$3,0),FALSE)</f>
        <v>1450</v>
      </c>
      <c r="K123" s="3">
        <f>VLOOKUP($B123,元データ!$B$58:$L$78,MATCH(K$2,元データ!$B$3:$L$3,0),FALSE)</f>
        <v>1327</v>
      </c>
      <c r="L123" s="3">
        <f>VLOOKUP($B123,元データ!$B$58:$L$78,MATCH(L$2,元データ!$B$3:$L$3,0),FALSE)</f>
        <v>1385</v>
      </c>
    </row>
    <row r="124" spans="2:12">
      <c r="B124" s="9" t="s">
        <v>32</v>
      </c>
      <c r="C124" s="3">
        <f>VLOOKUP($B124,元データ!$B$58:$L$78,MATCH(C$2,元データ!$B$3:$L$3,0),FALSE)</f>
        <v>1131.7073170731708</v>
      </c>
      <c r="D124" s="3">
        <f>VLOOKUP($B124,元データ!$B$58:$L$78,MATCH(D$2,元データ!$B$3:$L$3,0),FALSE)</f>
        <v>1392</v>
      </c>
      <c r="E124" s="3">
        <f>VLOOKUP($B124,元データ!$B$58:$L$78,MATCH(E$2,元データ!$B$3:$L$3,0),FALSE)</f>
        <v>1280</v>
      </c>
      <c r="F124" s="3">
        <f>VLOOKUP($B124,元データ!$B$58:$L$78,MATCH(F$2,元データ!$B$3:$L$3,0),FALSE)</f>
        <v>1132</v>
      </c>
      <c r="G124" s="3">
        <f>VLOOKUP($B124,元データ!$B$58:$L$78,MATCH(G$2,元データ!$B$3:$L$3,0),FALSE)</f>
        <v>1185</v>
      </c>
      <c r="H124" s="3">
        <f>VLOOKUP($B124,元データ!$B$58:$L$78,MATCH(H$2,元データ!$B$3:$L$3,0),FALSE)</f>
        <v>1440</v>
      </c>
      <c r="I124" s="3">
        <f>VLOOKUP($B124,元データ!$B$58:$L$78,MATCH(I$2,元データ!$B$3:$L$3,0),FALSE)</f>
        <v>1641</v>
      </c>
      <c r="J124" s="3">
        <f>VLOOKUP($B124,元データ!$B$58:$L$78,MATCH(J$2,元データ!$B$3:$L$3,0),FALSE)</f>
        <v>1675</v>
      </c>
      <c r="K124" s="3">
        <f>VLOOKUP($B124,元データ!$B$58:$L$78,MATCH(K$2,元データ!$B$3:$L$3,0),FALSE)</f>
        <v>1627</v>
      </c>
      <c r="L124" s="3">
        <f>VLOOKUP($B124,元データ!$B$58:$L$78,MATCH(L$2,元データ!$B$3:$L$3,0),FALSE)</f>
        <v>1379</v>
      </c>
    </row>
    <row r="125" spans="2:12">
      <c r="B125" s="9" t="s">
        <v>36</v>
      </c>
      <c r="C125" s="3">
        <f>VLOOKUP($B125,元データ!$B$58:$L$78,MATCH(C$2,元データ!$B$3:$L$3,0),FALSE)</f>
        <v>836.29191321499013</v>
      </c>
      <c r="D125" s="3">
        <f>VLOOKUP($B125,元データ!$B$58:$L$78,MATCH(D$2,元データ!$B$3:$L$3,0),FALSE)</f>
        <v>848</v>
      </c>
      <c r="E125" s="3">
        <f>VLOOKUP($B125,元データ!$B$58:$L$78,MATCH(E$2,元データ!$B$3:$L$3,0),FALSE)</f>
        <v>864</v>
      </c>
      <c r="F125" s="3">
        <f>VLOOKUP($B125,元データ!$B$58:$L$78,MATCH(F$2,元データ!$B$3:$L$3,0),FALSE)</f>
        <v>857</v>
      </c>
      <c r="G125" s="3">
        <f>VLOOKUP($B125,元データ!$B$58:$L$78,MATCH(G$2,元データ!$B$3:$L$3,0),FALSE)</f>
        <v>864</v>
      </c>
      <c r="H125" s="3">
        <f>VLOOKUP($B125,元データ!$B$58:$L$78,MATCH(H$2,元データ!$B$3:$L$3,0),FALSE)</f>
        <v>986</v>
      </c>
      <c r="I125" s="3">
        <f>VLOOKUP($B125,元データ!$B$58:$L$78,MATCH(I$2,元データ!$B$3:$L$3,0),FALSE)</f>
        <v>1017</v>
      </c>
      <c r="J125" s="3">
        <f>VLOOKUP($B125,元データ!$B$58:$L$78,MATCH(J$2,元データ!$B$3:$L$3,0),FALSE)</f>
        <v>1149</v>
      </c>
      <c r="K125" s="3">
        <f>VLOOKUP($B125,元データ!$B$58:$L$78,MATCH(K$2,元データ!$B$3:$L$3,0),FALSE)</f>
        <v>1163</v>
      </c>
      <c r="L125" s="3">
        <f>VLOOKUP($B125,元データ!$B$58:$L$78,MATCH(L$2,元データ!$B$3:$L$3,0),FALSE)</f>
        <v>1225</v>
      </c>
    </row>
    <row r="126" spans="2:12">
      <c r="B126" s="9" t="s">
        <v>37</v>
      </c>
      <c r="C126" s="3">
        <f>VLOOKUP($B126,元データ!$B$58:$L$78,MATCH(C$2,元データ!$B$3:$L$3,0),FALSE)</f>
        <v>1741.6502946954813</v>
      </c>
      <c r="D126" s="3">
        <f>VLOOKUP($B126,元データ!$B$58:$L$78,MATCH(D$2,元データ!$B$3:$L$3,0),FALSE)</f>
        <v>1773</v>
      </c>
      <c r="E126" s="3">
        <f>VLOOKUP($B126,元データ!$B$58:$L$78,MATCH(E$2,元データ!$B$3:$L$3,0),FALSE)</f>
        <v>1299</v>
      </c>
      <c r="F126" s="3">
        <f>VLOOKUP($B126,元データ!$B$58:$L$78,MATCH(F$2,元データ!$B$3:$L$3,0),FALSE)</f>
        <v>1498</v>
      </c>
      <c r="G126" s="3">
        <f>VLOOKUP($B126,元データ!$B$58:$L$78,MATCH(G$2,元データ!$B$3:$L$3,0),FALSE)</f>
        <v>1520</v>
      </c>
      <c r="H126" s="3">
        <f>VLOOKUP($B126,元データ!$B$58:$L$78,MATCH(H$2,元データ!$B$3:$L$3,0),FALSE)</f>
        <v>1458</v>
      </c>
      <c r="I126" s="3">
        <f>VLOOKUP($B126,元データ!$B$58:$L$78,MATCH(I$2,元データ!$B$3:$L$3,0),FALSE)</f>
        <v>1295</v>
      </c>
      <c r="J126" s="3">
        <f>VLOOKUP($B126,元データ!$B$58:$L$78,MATCH(J$2,元データ!$B$3:$L$3,0),FALSE)</f>
        <v>1279</v>
      </c>
      <c r="K126" s="3">
        <f>VLOOKUP($B126,元データ!$B$58:$L$78,MATCH(K$2,元データ!$B$3:$L$3,0),FALSE)</f>
        <v>1174</v>
      </c>
      <c r="L126" s="3">
        <f>VLOOKUP($B126,元データ!$B$58:$L$78,MATCH(L$2,元データ!$B$3:$L$3,0),FALSE)</f>
        <v>1080</v>
      </c>
    </row>
    <row r="127" spans="2:12">
      <c r="B127" s="9" t="s">
        <v>33</v>
      </c>
      <c r="C127" s="3">
        <f>VLOOKUP($B127,元データ!$B$58:$L$78,MATCH(C$2,元データ!$B$3:$L$3,0),FALSE)</f>
        <v>778.84615384615392</v>
      </c>
      <c r="D127" s="3">
        <f>VLOOKUP($B127,元データ!$B$58:$L$78,MATCH(D$2,元データ!$B$3:$L$3,0),FALSE)</f>
        <v>891</v>
      </c>
      <c r="E127" s="3">
        <f>VLOOKUP($B127,元データ!$B$58:$L$78,MATCH(E$2,元データ!$B$3:$L$3,0),FALSE)</f>
        <v>843</v>
      </c>
      <c r="F127" s="3">
        <f>VLOOKUP($B127,元データ!$B$58:$L$78,MATCH(F$2,元データ!$B$3:$L$3,0),FALSE)</f>
        <v>803</v>
      </c>
      <c r="G127" s="3">
        <f>VLOOKUP($B127,元データ!$B$58:$L$78,MATCH(G$2,元データ!$B$3:$L$3,0),FALSE)</f>
        <v>521</v>
      </c>
      <c r="H127" s="3">
        <f>VLOOKUP($B127,元データ!$B$58:$L$78,MATCH(H$2,元データ!$B$3:$L$3,0),FALSE)</f>
        <v>457</v>
      </c>
      <c r="I127" s="3">
        <f>VLOOKUP($B127,元データ!$B$58:$L$78,MATCH(I$2,元データ!$B$3:$L$3,0),FALSE)</f>
        <v>479</v>
      </c>
      <c r="J127" s="3">
        <f>VLOOKUP($B127,元データ!$B$58:$L$78,MATCH(J$2,元データ!$B$3:$L$3,0),FALSE)</f>
        <v>530</v>
      </c>
      <c r="K127" s="3">
        <f>VLOOKUP($B127,元データ!$B$58:$L$78,MATCH(K$2,元データ!$B$3:$L$3,0),FALSE)</f>
        <v>600</v>
      </c>
      <c r="L127" s="3">
        <f>VLOOKUP($B127,元データ!$B$58:$L$78,MATCH(L$2,元データ!$B$3:$L$3,0),FALSE)</f>
        <v>718</v>
      </c>
    </row>
    <row r="128" spans="2:12">
      <c r="B128" s="9" t="s">
        <v>25</v>
      </c>
      <c r="C128" s="3">
        <f>VLOOKUP($B128,元データ!$B$58:$L$78,MATCH(C$2,元データ!$B$3:$L$3,0),FALSE)</f>
        <v>1011.2994350282486</v>
      </c>
      <c r="D128" s="3">
        <f>VLOOKUP($B128,元データ!$B$58:$L$78,MATCH(D$2,元データ!$B$3:$L$3,0),FALSE)</f>
        <v>1074</v>
      </c>
      <c r="E128" s="3">
        <f>VLOOKUP($B128,元データ!$B$58:$L$78,MATCH(E$2,元データ!$B$3:$L$3,0),FALSE)</f>
        <v>1102</v>
      </c>
      <c r="F128" s="3">
        <f>VLOOKUP($B128,元データ!$B$58:$L$78,MATCH(F$2,元データ!$B$3:$L$3,0),FALSE)</f>
        <v>958</v>
      </c>
      <c r="G128" s="3">
        <f>VLOOKUP($B128,元データ!$B$58:$L$78,MATCH(G$2,元データ!$B$3:$L$3,0),FALSE)</f>
        <v>632</v>
      </c>
      <c r="H128" s="3">
        <f>VLOOKUP($B128,元データ!$B$58:$L$78,MATCH(H$2,元データ!$B$3:$L$3,0),FALSE)</f>
        <v>631</v>
      </c>
      <c r="I128" s="3">
        <f>VLOOKUP($B128,元データ!$B$58:$L$78,MATCH(I$2,元データ!$B$3:$L$3,0),FALSE)</f>
        <v>551</v>
      </c>
      <c r="J128" s="3">
        <f>VLOOKUP($B128,元データ!$B$58:$L$78,MATCH(J$2,元データ!$B$3:$L$3,0),FALSE)</f>
        <v>640</v>
      </c>
      <c r="K128" s="3">
        <f>VLOOKUP($B128,元データ!$B$58:$L$78,MATCH(K$2,元データ!$B$3:$L$3,0),FALSE)</f>
        <v>628</v>
      </c>
      <c r="L128" s="3">
        <f>VLOOKUP($B128,元データ!$B$58:$L$78,MATCH(L$2,元データ!$B$3:$L$3,0),FALSE)</f>
        <v>701</v>
      </c>
    </row>
    <row r="129" spans="2:12">
      <c r="B129" s="9" t="s">
        <v>34</v>
      </c>
      <c r="C129" s="3">
        <f>VLOOKUP($B129,元データ!$B$58:$L$78,MATCH(C$2,元データ!$B$3:$L$3,0),FALSE)</f>
        <v>1339.6603396603398</v>
      </c>
      <c r="D129" s="3">
        <f>VLOOKUP($B129,元データ!$B$58:$L$78,MATCH(D$2,元データ!$B$3:$L$3,0),FALSE)</f>
        <v>1341</v>
      </c>
      <c r="E129" s="3">
        <f>VLOOKUP($B129,元データ!$B$58:$L$78,MATCH(E$2,元データ!$B$3:$L$3,0),FALSE)</f>
        <v>1150</v>
      </c>
      <c r="F129" s="3">
        <f>VLOOKUP($B129,元データ!$B$58:$L$78,MATCH(F$2,元データ!$B$3:$L$3,0),FALSE)</f>
        <v>1159</v>
      </c>
      <c r="G129" s="3">
        <f>VLOOKUP($B129,元データ!$B$58:$L$78,MATCH(G$2,元データ!$B$3:$L$3,0),FALSE)</f>
        <v>775</v>
      </c>
      <c r="H129" s="3">
        <f>VLOOKUP($B129,元データ!$B$58:$L$78,MATCH(H$2,元データ!$B$3:$L$3,0),FALSE)</f>
        <v>827</v>
      </c>
      <c r="I129" s="3">
        <f>VLOOKUP($B129,元データ!$B$58:$L$78,MATCH(I$2,元データ!$B$3:$L$3,0),FALSE)</f>
        <v>747</v>
      </c>
      <c r="J129" s="3">
        <f>VLOOKUP($B129,元データ!$B$58:$L$78,MATCH(J$2,元データ!$B$3:$L$3,0),FALSE)</f>
        <v>687</v>
      </c>
      <c r="K129" s="3">
        <f>VLOOKUP($B129,元データ!$B$58:$L$78,MATCH(K$2,元データ!$B$3:$L$3,0),FALSE)</f>
        <v>608</v>
      </c>
      <c r="L129" s="3">
        <f>VLOOKUP($B129,元データ!$B$58:$L$78,MATCH(L$2,元データ!$B$3:$L$3,0),FALSE)</f>
        <v>568</v>
      </c>
    </row>
    <row r="131" spans="2:12">
      <c r="B131" s="6" t="s">
        <v>23</v>
      </c>
      <c r="C131" s="8" t="s">
        <v>19</v>
      </c>
      <c r="D131" s="8" t="s">
        <v>10</v>
      </c>
      <c r="E131" s="8" t="s">
        <v>12</v>
      </c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11</v>
      </c>
      <c r="L131" s="8" t="s">
        <v>18</v>
      </c>
    </row>
    <row r="132" spans="2:12">
      <c r="B132" s="9" t="s">
        <v>34</v>
      </c>
      <c r="C132" s="7">
        <f>VLOOKUP($B132,元データ!$P$58:$Z$78,MATCH(C$27,元データ!$P$3:$Z$3,0),FALSE)</f>
        <v>1.2905600307963618E-2</v>
      </c>
      <c r="D132" s="7">
        <f>VLOOKUP($B132,元データ!$P$58:$Z$78,MATCH(D$27,元データ!$P$3:$Z$3,0),FALSE)</f>
        <v>1.3428800320448629E-2</v>
      </c>
      <c r="E132" s="7">
        <f>VLOOKUP($B132,元データ!$P$58:$Z$78,MATCH(E$27,元データ!$P$3:$Z$3,0),FALSE)</f>
        <v>1.2153878672585078E-2</v>
      </c>
      <c r="F132" s="7">
        <f>VLOOKUP($B132,元データ!$P$58:$Z$78,MATCH(F$27,元データ!$P$3:$Z$3,0),FALSE)</f>
        <v>1.4004349927501209E-2</v>
      </c>
      <c r="G132" s="7">
        <f>VLOOKUP($B132,元データ!$P$58:$Z$78,MATCH(G$27,元データ!$P$3:$Z$3,0),FALSE)</f>
        <v>1.1500222584953257E-2</v>
      </c>
      <c r="H132" s="7">
        <f>VLOOKUP($B132,元データ!$P$58:$Z$78,MATCH(H$27,元データ!$P$3:$Z$3,0),FALSE)</f>
        <v>1.292995622263915E-2</v>
      </c>
      <c r="I132" s="7">
        <f>VLOOKUP($B132,元データ!$P$58:$Z$78,MATCH(I$27,元データ!$P$3:$Z$3,0),FALSE)</f>
        <v>1.2470784641068447E-2</v>
      </c>
      <c r="J132" s="7">
        <f>VLOOKUP($B132,元データ!$P$58:$Z$78,MATCH(J$27,元データ!$P$3:$Z$3,0),FALSE)</f>
        <v>1.1006087792374239E-2</v>
      </c>
      <c r="K132" s="7">
        <f>VLOOKUP($B132,元データ!$P$58:$Z$78,MATCH(K$27,元データ!$P$3:$Z$3,0),FALSE)</f>
        <v>9.8541329011345227E-3</v>
      </c>
      <c r="L132" s="7">
        <f>VLOOKUP($B132,元データ!$P$58:$Z$78,MATCH(L$27,元データ!$P$3:$Z$3,0),FALSE)</f>
        <v>9.3775796598976387E-3</v>
      </c>
    </row>
    <row r="133" spans="2:12">
      <c r="B133" s="9" t="s">
        <v>25</v>
      </c>
      <c r="C133" s="7">
        <f>VLOOKUP($B133,元データ!$P$58:$Z$78,MATCH(C$27,元データ!$P$3:$Z$3,0),FALSE)</f>
        <v>9.7423398407487996E-3</v>
      </c>
      <c r="D133" s="7">
        <f>VLOOKUP($B133,元データ!$P$58:$Z$78,MATCH(D$27,元データ!$P$3:$Z$3,0),FALSE)</f>
        <v>1.0755057079911876E-2</v>
      </c>
      <c r="E133" s="7">
        <f>VLOOKUP($B133,元データ!$P$58:$Z$78,MATCH(E$27,元データ!$P$3:$Z$3,0),FALSE)</f>
        <v>1.1646586345381526E-2</v>
      </c>
      <c r="F133" s="7">
        <f>VLOOKUP($B133,元データ!$P$58:$Z$78,MATCH(F$27,元データ!$P$3:$Z$3,0),FALSE)</f>
        <v>1.1575640405993234E-2</v>
      </c>
      <c r="G133" s="7">
        <f>VLOOKUP($B133,元データ!$P$58:$Z$78,MATCH(G$27,元データ!$P$3:$Z$3,0),FALSE)</f>
        <v>9.3782460305683341E-3</v>
      </c>
      <c r="H133" s="7">
        <f>VLOOKUP($B133,元データ!$P$58:$Z$78,MATCH(H$27,元データ!$P$3:$Z$3,0),FALSE)</f>
        <v>9.8655409631019392E-3</v>
      </c>
      <c r="I133" s="7">
        <f>VLOOKUP($B133,元データ!$P$58:$Z$78,MATCH(I$27,元データ!$P$3:$Z$3,0),FALSE)</f>
        <v>9.198664440734557E-3</v>
      </c>
      <c r="J133" s="7">
        <f>VLOOKUP($B133,元データ!$P$58:$Z$78,MATCH(J$27,元データ!$P$3:$Z$3,0),FALSE)</f>
        <v>1.0253123998718359E-2</v>
      </c>
      <c r="K133" s="7">
        <f>VLOOKUP($B133,元データ!$P$58:$Z$78,MATCH(K$27,元データ!$P$3:$Z$3,0),FALSE)</f>
        <v>1.0178282009724473E-2</v>
      </c>
      <c r="L133" s="7">
        <f>VLOOKUP($B133,元データ!$P$58:$Z$78,MATCH(L$27,元データ!$P$3:$Z$3,0),FALSE)</f>
        <v>1.1573386164768037E-2</v>
      </c>
    </row>
    <row r="134" spans="2:12">
      <c r="B134" s="9" t="s">
        <v>33</v>
      </c>
      <c r="C134" s="7">
        <f>VLOOKUP($B134,元データ!$P$58:$Z$78,MATCH(C$27,元データ!$P$3:$Z$3,0),FALSE)</f>
        <v>7.5030042058882437E-3</v>
      </c>
      <c r="D134" s="7">
        <f>VLOOKUP($B134,元データ!$P$58:$Z$78,MATCH(D$27,元データ!$P$3:$Z$3,0),FALSE)</f>
        <v>8.9224914880833162E-3</v>
      </c>
      <c r="E134" s="7">
        <f>VLOOKUP($B134,元データ!$P$58:$Z$78,MATCH(E$27,元データ!$P$3:$Z$3,0),FALSE)</f>
        <v>8.9093214965123655E-3</v>
      </c>
      <c r="F134" s="7">
        <f>VLOOKUP($B134,元データ!$P$58:$Z$78,MATCH(F$27,元データ!$P$3:$Z$3,0),FALSE)</f>
        <v>9.7027549540840991E-3</v>
      </c>
      <c r="G134" s="7">
        <f>VLOOKUP($B134,元データ!$P$58:$Z$78,MATCH(G$27,元データ!$P$3:$Z$3,0),FALSE)</f>
        <v>7.7311173764653511E-3</v>
      </c>
      <c r="H134" s="7">
        <f>VLOOKUP($B134,元データ!$P$58:$Z$78,MATCH(H$27,元データ!$P$3:$Z$3,0),FALSE)</f>
        <v>7.1450906816760478E-3</v>
      </c>
      <c r="I134" s="7">
        <f>VLOOKUP($B134,元データ!$P$58:$Z$78,MATCH(I$27,元データ!$P$3:$Z$3,0),FALSE)</f>
        <v>7.9966611018363939E-3</v>
      </c>
      <c r="J134" s="7">
        <f>VLOOKUP($B134,元データ!$P$58:$Z$78,MATCH(J$27,元データ!$P$3:$Z$3,0),FALSE)</f>
        <v>8.4908683114386409E-3</v>
      </c>
      <c r="K134" s="7">
        <f>VLOOKUP($B134,元データ!$P$58:$Z$78,MATCH(K$27,元データ!$P$3:$Z$3,0),FALSE)</f>
        <v>9.7244732576985422E-3</v>
      </c>
      <c r="L134" s="7">
        <f>VLOOKUP($B134,元データ!$P$58:$Z$78,MATCH(L$27,元データ!$P$3:$Z$3,0),FALSE)</f>
        <v>1.185405316163117E-2</v>
      </c>
    </row>
    <row r="135" spans="2:12">
      <c r="B135" s="9" t="s">
        <v>37</v>
      </c>
      <c r="C135" s="7">
        <f>VLOOKUP($B135,元データ!$P$58:$Z$78,MATCH(C$27,元データ!$P$3:$Z$3,0),FALSE)</f>
        <v>1.677816526634341E-2</v>
      </c>
      <c r="D135" s="7">
        <f>VLOOKUP($B135,元データ!$P$58:$Z$78,MATCH(D$27,元データ!$P$3:$Z$3,0),FALSE)</f>
        <v>1.7754856799519329E-2</v>
      </c>
      <c r="E135" s="7">
        <f>VLOOKUP($B135,元データ!$P$58:$Z$78,MATCH(E$27,元データ!$P$3:$Z$3,0),FALSE)</f>
        <v>1.37285986049461E-2</v>
      </c>
      <c r="F135" s="7">
        <f>VLOOKUP($B135,元データ!$P$58:$Z$78,MATCH(F$27,元データ!$P$3:$Z$3,0),FALSE)</f>
        <v>1.8100531657805702E-2</v>
      </c>
      <c r="G135" s="7">
        <f>VLOOKUP($B135,元データ!$P$58:$Z$78,MATCH(G$27,元データ!$P$3:$Z$3,0),FALSE)</f>
        <v>2.2555275263392193E-2</v>
      </c>
      <c r="H135" s="7">
        <f>VLOOKUP($B135,元データ!$P$58:$Z$78,MATCH(H$27,元データ!$P$3:$Z$3,0),FALSE)</f>
        <v>2.2795497185741087E-2</v>
      </c>
      <c r="I135" s="7">
        <f>VLOOKUP($B135,元データ!$P$58:$Z$78,MATCH(I$27,元データ!$P$3:$Z$3,0),FALSE)</f>
        <v>2.1619365609348917E-2</v>
      </c>
      <c r="J135" s="7">
        <f>VLOOKUP($B135,元データ!$P$58:$Z$78,MATCH(J$27,元データ!$P$3:$Z$3,0),FALSE)</f>
        <v>2.0490227491188721E-2</v>
      </c>
      <c r="K135" s="7">
        <f>VLOOKUP($B135,元データ!$P$58:$Z$78,MATCH(K$27,元データ!$P$3:$Z$3,0),FALSE)</f>
        <v>1.9027552674230147E-2</v>
      </c>
      <c r="L135" s="7">
        <f>VLOOKUP($B135,元データ!$P$58:$Z$78,MATCH(L$27,元データ!$P$3:$Z$3,0),FALSE)</f>
        <v>1.7830609212481426E-2</v>
      </c>
    </row>
    <row r="136" spans="2:12">
      <c r="B136" s="9" t="s">
        <v>36</v>
      </c>
      <c r="C136" s="7">
        <f>VLOOKUP($B136,元データ!$P$58:$Z$78,MATCH(C$27,元データ!$P$3:$Z$3,0),FALSE)</f>
        <v>8.0564071751734467E-3</v>
      </c>
      <c r="D136" s="7">
        <f>VLOOKUP($B136,元データ!$P$58:$Z$78,MATCH(D$27,元データ!$P$3:$Z$3,0),FALSE)</f>
        <v>8.4918886441017419E-3</v>
      </c>
      <c r="E136" s="7">
        <f>VLOOKUP($B136,元データ!$P$58:$Z$78,MATCH(E$27,元データ!$P$3:$Z$3,0),FALSE)</f>
        <v>9.1312618896639188E-3</v>
      </c>
      <c r="F136" s="7">
        <f>VLOOKUP($B136,元データ!$P$58:$Z$78,MATCH(F$27,元データ!$P$3:$Z$3,0),FALSE)</f>
        <v>1.0355244079265346E-2</v>
      </c>
      <c r="G136" s="7">
        <f>VLOOKUP($B136,元データ!$P$58:$Z$78,MATCH(G$27,元データ!$P$3:$Z$3,0),FALSE)</f>
        <v>1.2820893307612406E-2</v>
      </c>
      <c r="H136" s="7">
        <f>VLOOKUP($B136,元データ!$P$58:$Z$78,MATCH(H$27,元データ!$P$3:$Z$3,0),FALSE)</f>
        <v>1.541588492808005E-2</v>
      </c>
      <c r="I136" s="7">
        <f>VLOOKUP($B136,元データ!$P$58:$Z$78,MATCH(I$27,元データ!$P$3:$Z$3,0),FALSE)</f>
        <v>1.6978297161936561E-2</v>
      </c>
      <c r="J136" s="7">
        <f>VLOOKUP($B136,元データ!$P$58:$Z$78,MATCH(J$27,元データ!$P$3:$Z$3,0),FALSE)</f>
        <v>1.8407561678949056E-2</v>
      </c>
      <c r="K136" s="7">
        <f>VLOOKUP($B136,元データ!$P$58:$Z$78,MATCH(K$27,元データ!$P$3:$Z$3,0),FALSE)</f>
        <v>1.8849270664505674E-2</v>
      </c>
      <c r="L136" s="7">
        <f>VLOOKUP($B136,元データ!$P$58:$Z$78,MATCH(L$27,元データ!$P$3:$Z$3,0),FALSE)</f>
        <v>2.0224533597490508E-2</v>
      </c>
    </row>
    <row r="137" spans="2:12">
      <c r="B137" s="9" t="s">
        <v>32</v>
      </c>
      <c r="C137" s="7">
        <f>VLOOKUP($B137,元データ!$P$58:$Z$78,MATCH(C$27,元データ!$P$3:$Z$3,0),FALSE)</f>
        <v>1.0902287592873925E-2</v>
      </c>
      <c r="D137" s="7">
        <f>VLOOKUP($B137,元データ!$P$58:$Z$78,MATCH(D$27,元データ!$P$3:$Z$3,0),FALSE)</f>
        <v>1.3939515321450029E-2</v>
      </c>
      <c r="E137" s="7">
        <f>VLOOKUP($B137,元データ!$P$58:$Z$78,MATCH(E$27,元データ!$P$3:$Z$3,0),FALSE)</f>
        <v>1.3527795392094694E-2</v>
      </c>
      <c r="F137" s="7">
        <f>VLOOKUP($B137,元データ!$P$58:$Z$78,MATCH(F$27,元データ!$P$3:$Z$3,0),FALSE)</f>
        <v>1.3678105364910586E-2</v>
      </c>
      <c r="G137" s="7">
        <f>VLOOKUP($B137,元データ!$P$58:$Z$78,MATCH(G$27,元データ!$P$3:$Z$3,0),FALSE)</f>
        <v>1.7584211307315627E-2</v>
      </c>
      <c r="H137" s="7">
        <f>VLOOKUP($B137,元データ!$P$58:$Z$78,MATCH(H$27,元データ!$P$3:$Z$3,0),FALSE)</f>
        <v>2.2514071294559099E-2</v>
      </c>
      <c r="I137" s="7">
        <f>VLOOKUP($B137,元データ!$P$58:$Z$78,MATCH(I$27,元データ!$P$3:$Z$3,0),FALSE)</f>
        <v>2.7395659432387313E-2</v>
      </c>
      <c r="J137" s="7">
        <f>VLOOKUP($B137,元データ!$P$58:$Z$78,MATCH(J$27,元データ!$P$3:$Z$3,0),FALSE)</f>
        <v>2.6834347965395706E-2</v>
      </c>
      <c r="K137" s="7">
        <f>VLOOKUP($B137,元データ!$P$58:$Z$78,MATCH(K$27,元データ!$P$3:$Z$3,0),FALSE)</f>
        <v>2.6369529983792543E-2</v>
      </c>
      <c r="L137" s="7">
        <f>VLOOKUP($B137,元データ!$P$58:$Z$78,MATCH(L$27,元データ!$P$3:$Z$3,0),FALSE)</f>
        <v>2.2767046392603598E-2</v>
      </c>
    </row>
    <row r="138" spans="2:12">
      <c r="B138" s="9" t="s">
        <v>45</v>
      </c>
      <c r="C138" s="7">
        <f>VLOOKUP($B138,元データ!$P$58:$Z$78,MATCH(C$27,元データ!$P$3:$Z$3,0),FALSE)</f>
        <v>2.3201778264217793E-2</v>
      </c>
      <c r="D138" s="7">
        <f>VLOOKUP($B138,元データ!$P$58:$Z$78,MATCH(D$27,元データ!$P$3:$Z$3,0),FALSE)</f>
        <v>2.054876827558582E-2</v>
      </c>
      <c r="E138" s="7">
        <f>VLOOKUP($B138,元データ!$P$58:$Z$78,MATCH(E$27,元データ!$P$3:$Z$3,0),FALSE)</f>
        <v>2.3367152821813571E-2</v>
      </c>
      <c r="F138" s="7">
        <f>VLOOKUP($B138,元データ!$P$58:$Z$78,MATCH(F$27,元データ!$P$3:$Z$3,0),FALSE)</f>
        <v>2.3815853069115513E-2</v>
      </c>
      <c r="G138" s="7">
        <f>VLOOKUP($B138,元データ!$P$58:$Z$78,MATCH(G$27,元データ!$P$3:$Z$3,0),FALSE)</f>
        <v>2.9307018845526042E-2</v>
      </c>
      <c r="H138" s="7">
        <f>VLOOKUP($B138,元データ!$P$58:$Z$78,MATCH(H$27,元データ!$P$3:$Z$3,0),FALSE)</f>
        <v>2.4687304565353344E-2</v>
      </c>
      <c r="I138" s="7">
        <f>VLOOKUP($B138,元データ!$P$58:$Z$78,MATCH(I$27,元データ!$P$3:$Z$3,0),FALSE)</f>
        <v>2.1118530884808015E-2</v>
      </c>
      <c r="J138" s="7">
        <f>VLOOKUP($B138,元データ!$P$58:$Z$78,MATCH(J$27,元データ!$P$3:$Z$3,0),FALSE)</f>
        <v>2.3229734059596285E-2</v>
      </c>
      <c r="K138" s="7">
        <f>VLOOKUP($B138,元データ!$P$58:$Z$78,MATCH(K$27,元データ!$P$3:$Z$3,0),FALSE)</f>
        <v>2.1507293354943273E-2</v>
      </c>
      <c r="L138" s="7">
        <f>VLOOKUP($B138,元データ!$P$58:$Z$78,MATCH(L$27,元データ!$P$3:$Z$3,0),FALSE)</f>
        <v>2.2866105332672939E-2</v>
      </c>
    </row>
    <row r="139" spans="2:12">
      <c r="B139" s="9" t="s">
        <v>35</v>
      </c>
      <c r="C139" s="7">
        <f>VLOOKUP($B139,元データ!$P$58:$Z$78,MATCH(C$27,元データ!$P$3:$Z$3,0),FALSE)</f>
        <v>4.8956335871373324E-2</v>
      </c>
      <c r="D139" s="7">
        <f>VLOOKUP($B139,元データ!$P$58:$Z$78,MATCH(D$27,元データ!$P$3:$Z$3,0),FALSE)</f>
        <v>4.4121770478670136E-2</v>
      </c>
      <c r="E139" s="7">
        <f>VLOOKUP($B139,元データ!$P$58:$Z$78,MATCH(E$27,元データ!$P$3:$Z$3,0),FALSE)</f>
        <v>4.1037835552737267E-2</v>
      </c>
      <c r="F139" s="7">
        <f>VLOOKUP($B139,元データ!$P$58:$Z$78,MATCH(F$27,元データ!$P$3:$Z$3,0),FALSE)</f>
        <v>3.5294828419526345E-2</v>
      </c>
      <c r="G139" s="7">
        <f>VLOOKUP($B139,元データ!$P$58:$Z$78,MATCH(G$27,元データ!$P$3:$Z$3,0),FALSE)</f>
        <v>2.6472770440718208E-2</v>
      </c>
      <c r="H139" s="7">
        <f>VLOOKUP($B139,元データ!$P$58:$Z$78,MATCH(H$27,元データ!$P$3:$Z$3,0),FALSE)</f>
        <v>2.4186991869918698E-2</v>
      </c>
      <c r="I139" s="7">
        <f>VLOOKUP($B139,元データ!$P$58:$Z$78,MATCH(I$27,元データ!$P$3:$Z$3,0),FALSE)</f>
        <v>2.3422370617696159E-2</v>
      </c>
      <c r="J139" s="7">
        <f>VLOOKUP($B139,元データ!$P$58:$Z$78,MATCH(J$27,元データ!$P$3:$Z$3,0),FALSE)</f>
        <v>2.31336110221083E-2</v>
      </c>
      <c r="K139" s="7">
        <f>VLOOKUP($B139,元データ!$P$58:$Z$78,MATCH(K$27,元データ!$P$3:$Z$3,0),FALSE)</f>
        <v>2.693679092382496E-2</v>
      </c>
      <c r="L139" s="7">
        <f>VLOOKUP($B139,元データ!$P$58:$Z$78,MATCH(L$27,元データ!$P$3:$Z$3,0),FALSE)</f>
        <v>2.5623245831269605E-2</v>
      </c>
    </row>
    <row r="140" spans="2:12">
      <c r="B140" s="9" t="s">
        <v>30</v>
      </c>
      <c r="C140" s="7">
        <f>VLOOKUP($B140,元データ!$P$58:$Z$78,MATCH(C$27,元データ!$P$3:$Z$3,0),FALSE)</f>
        <v>2.895230933640789E-2</v>
      </c>
      <c r="D140" s="7">
        <f>VLOOKUP($B140,元データ!$P$58:$Z$78,MATCH(D$27,元データ!$P$3:$Z$3,0),FALSE)</f>
        <v>2.7959142799919887E-2</v>
      </c>
      <c r="E140" s="7">
        <f>VLOOKUP($B140,元データ!$P$58:$Z$78,MATCH(E$27,元データ!$P$3:$Z$3,0),FALSE)</f>
        <v>2.735151130839146E-2</v>
      </c>
      <c r="F140" s="7">
        <f>VLOOKUP($B140,元データ!$P$58:$Z$78,MATCH(F$27,元データ!$P$3:$Z$3,0),FALSE)</f>
        <v>2.7863702271628807E-2</v>
      </c>
      <c r="G140" s="7">
        <f>VLOOKUP($B140,元データ!$P$58:$Z$78,MATCH(G$27,元データ!$P$3:$Z$3,0),FALSE)</f>
        <v>2.9410891823712718E-2</v>
      </c>
      <c r="H140" s="7">
        <f>VLOOKUP($B140,元データ!$P$58:$Z$78,MATCH(H$27,元データ!$P$3:$Z$3,0),FALSE)</f>
        <v>2.8595997498436523E-2</v>
      </c>
      <c r="I140" s="7">
        <f>VLOOKUP($B140,元データ!$P$58:$Z$78,MATCH(I$27,元データ!$P$3:$Z$3,0),FALSE)</f>
        <v>2.9415692821368949E-2</v>
      </c>
      <c r="J140" s="7">
        <f>VLOOKUP($B140,元データ!$P$58:$Z$78,MATCH(J$27,元データ!$P$3:$Z$3,0),FALSE)</f>
        <v>2.7234860621595643E-2</v>
      </c>
      <c r="K140" s="7">
        <f>VLOOKUP($B140,元データ!$P$58:$Z$78,MATCH(K$27,元データ!$P$3:$Z$3,0),FALSE)</f>
        <v>2.7455429497568882E-2</v>
      </c>
      <c r="L140" s="7">
        <f>VLOOKUP($B140,元データ!$P$58:$Z$78,MATCH(L$27,元データ!$P$3:$Z$3,0),FALSE)</f>
        <v>2.9981839194320622E-2</v>
      </c>
    </row>
    <row r="141" spans="2:12">
      <c r="B141" s="9" t="s">
        <v>44</v>
      </c>
      <c r="C141" s="7">
        <f>VLOOKUP($B141,元データ!$P$58:$Z$78,MATCH(C$27,元データ!$P$3:$Z$3,0),FALSE)</f>
        <v>2.9957912880651239E-2</v>
      </c>
      <c r="D141" s="7">
        <f>VLOOKUP($B141,元データ!$P$58:$Z$78,MATCH(D$27,元データ!$P$3:$Z$3,0),FALSE)</f>
        <v>3.0923292609653513E-2</v>
      </c>
      <c r="E141" s="7">
        <f>VLOOKUP($B141,元データ!$P$58:$Z$78,MATCH(E$27,元データ!$P$3:$Z$3,0),FALSE)</f>
        <v>3.1504967237370535E-2</v>
      </c>
      <c r="F141" s="7">
        <f>VLOOKUP($B141,元データ!$P$58:$Z$78,MATCH(F$27,元データ!$P$3:$Z$3,0),FALSE)</f>
        <v>3.4871918801353312E-2</v>
      </c>
      <c r="G141" s="7">
        <f>VLOOKUP($B141,元データ!$P$58:$Z$78,MATCH(G$27,元データ!$P$3:$Z$3,0),FALSE)</f>
        <v>3.5212939605282684E-2</v>
      </c>
      <c r="H141" s="7">
        <f>VLOOKUP($B141,元データ!$P$58:$Z$78,MATCH(H$27,元データ!$P$3:$Z$3,0),FALSE)</f>
        <v>3.6429018136335208E-2</v>
      </c>
      <c r="I141" s="7">
        <f>VLOOKUP($B141,元データ!$P$58:$Z$78,MATCH(I$27,元データ!$P$3:$Z$3,0),FALSE)</f>
        <v>3.3188647746243742E-2</v>
      </c>
      <c r="J141" s="7">
        <f>VLOOKUP($B141,元データ!$P$58:$Z$78,MATCH(J$27,元データ!$P$3:$Z$3,0),FALSE)</f>
        <v>3.1111823133611022E-2</v>
      </c>
      <c r="K141" s="7">
        <f>VLOOKUP($B141,元データ!$P$58:$Z$78,MATCH(K$27,元データ!$P$3:$Z$3,0),FALSE)</f>
        <v>3.4440842787682335E-2</v>
      </c>
      <c r="L141" s="7">
        <f>VLOOKUP($B141,元データ!$P$58:$Z$78,MATCH(L$27,元データ!$P$3:$Z$3,0),FALSE)</f>
        <v>3.4356942380716529E-2</v>
      </c>
    </row>
    <row r="142" spans="2:12">
      <c r="B142" s="9" t="s">
        <v>42</v>
      </c>
      <c r="C142" s="7">
        <f>VLOOKUP($B142,元データ!$P$58:$Z$78,MATCH(C$27,元データ!$P$3:$Z$3,0),FALSE)</f>
        <v>8.090227634477741E-2</v>
      </c>
      <c r="D142" s="7">
        <f>VLOOKUP($B142,元データ!$P$58:$Z$78,MATCH(D$27,元データ!$P$3:$Z$3,0),FALSE)</f>
        <v>7.6697376326857594E-2</v>
      </c>
      <c r="E142" s="7">
        <f>VLOOKUP($B142,元データ!$P$58:$Z$78,MATCH(E$27,元データ!$P$3:$Z$3,0),FALSE)</f>
        <v>6.791376030437539E-2</v>
      </c>
      <c r="F142" s="7">
        <f>VLOOKUP($B142,元データ!$P$58:$Z$78,MATCH(F$27,元データ!$P$3:$Z$3,0),FALSE)</f>
        <v>5.8119864668922182E-2</v>
      </c>
      <c r="G142" s="7">
        <f>VLOOKUP($B142,元データ!$P$58:$Z$78,MATCH(G$27,元データ!$P$3:$Z$3,0),FALSE)</f>
        <v>4.2869861997328979E-2</v>
      </c>
      <c r="H142" s="7">
        <f>VLOOKUP($B142,元データ!$P$58:$Z$78,MATCH(H$27,元データ!$P$3:$Z$3,0),FALSE)</f>
        <v>4.3902439024390241E-2</v>
      </c>
      <c r="I142" s="7">
        <f>VLOOKUP($B142,元データ!$P$58:$Z$78,MATCH(I$27,元データ!$P$3:$Z$3,0),FALSE)</f>
        <v>3.8564273789649418E-2</v>
      </c>
      <c r="J142" s="7">
        <f>VLOOKUP($B142,元データ!$P$58:$Z$78,MATCH(J$27,元データ!$P$3:$Z$3,0),FALSE)</f>
        <v>3.3723165652034606E-2</v>
      </c>
      <c r="K142" s="7">
        <f>VLOOKUP($B142,元データ!$P$58:$Z$78,MATCH(K$27,元データ!$P$3:$Z$3,0),FALSE)</f>
        <v>3.7341977309562402E-2</v>
      </c>
      <c r="L142" s="7">
        <f>VLOOKUP($B142,元データ!$P$58:$Z$78,MATCH(L$27,元データ!$P$3:$Z$3,0),FALSE)</f>
        <v>3.5017335314512135E-2</v>
      </c>
    </row>
    <row r="143" spans="2:12">
      <c r="B143" s="9" t="s">
        <v>29</v>
      </c>
      <c r="C143" s="7">
        <f>VLOOKUP($B143,元データ!$P$58:$Z$78,MATCH(C$27,元データ!$P$3:$Z$3,0),FALSE)</f>
        <v>3.0520084775634383E-2</v>
      </c>
      <c r="D143" s="7">
        <f>VLOOKUP($B143,元データ!$P$58:$Z$78,MATCH(D$27,元データ!$P$3:$Z$3,0),FALSE)</f>
        <v>3.264570398557981E-2</v>
      </c>
      <c r="E143" s="7">
        <f>VLOOKUP($B143,元データ!$P$58:$Z$78,MATCH(E$27,元データ!$P$3:$Z$3,0),FALSE)</f>
        <v>2.933840625660537E-2</v>
      </c>
      <c r="F143" s="7">
        <f>VLOOKUP($B143,元データ!$P$58:$Z$78,MATCH(F$27,元データ!$P$3:$Z$3,0),FALSE)</f>
        <v>2.9047849202513291E-2</v>
      </c>
      <c r="G143" s="7">
        <f>VLOOKUP($B143,元データ!$P$58:$Z$78,MATCH(G$27,元データ!$P$3:$Z$3,0),FALSE)</f>
        <v>3.2734827125686303E-2</v>
      </c>
      <c r="H143" s="7">
        <f>VLOOKUP($B143,元データ!$P$58:$Z$78,MATCH(H$27,元データ!$P$3:$Z$3,0),FALSE)</f>
        <v>3.746091307066917E-2</v>
      </c>
      <c r="I143" s="7">
        <f>VLOOKUP($B143,元データ!$P$58:$Z$78,MATCH(I$27,元データ!$P$3:$Z$3,0),FALSE)</f>
        <v>3.370617696160267E-2</v>
      </c>
      <c r="J143" s="7">
        <f>VLOOKUP($B143,元データ!$P$58:$Z$78,MATCH(J$27,元データ!$P$3:$Z$3,0),FALSE)</f>
        <v>3.7552066645305991E-2</v>
      </c>
      <c r="K143" s="7">
        <f>VLOOKUP($B143,元データ!$P$58:$Z$78,MATCH(K$27,元データ!$P$3:$Z$3,0),FALSE)</f>
        <v>3.4019448946515395E-2</v>
      </c>
      <c r="L143" s="7">
        <f>VLOOKUP($B143,元データ!$P$58:$Z$78,MATCH(L$27,元データ!$P$3:$Z$3,0),FALSE)</f>
        <v>3.5776787188377082E-2</v>
      </c>
    </row>
    <row r="144" spans="2:12">
      <c r="B144" s="9" t="s">
        <v>46</v>
      </c>
      <c r="C144" s="7">
        <f>VLOOKUP($B144,元データ!$P$58:$Z$78,MATCH(C$27,元データ!$P$3:$Z$3,0),FALSE)</f>
        <v>5.7314688513445636E-2</v>
      </c>
      <c r="D144" s="7">
        <f>VLOOKUP($B144,元データ!$P$58:$Z$78,MATCH(D$27,元データ!$P$3:$Z$3,0),FALSE)</f>
        <v>5.6659323052273183E-2</v>
      </c>
      <c r="E144" s="7">
        <f>VLOOKUP($B144,元データ!$P$58:$Z$78,MATCH(E$27,元データ!$P$3:$Z$3,0),FALSE)</f>
        <v>5.5178609173536251E-2</v>
      </c>
      <c r="F144" s="7">
        <f>VLOOKUP($B144,元データ!$P$58:$Z$78,MATCH(F$27,元データ!$P$3:$Z$3,0),FALSE)</f>
        <v>5.1039149347510873E-2</v>
      </c>
      <c r="G144" s="7">
        <f>VLOOKUP($B144,元データ!$P$58:$Z$78,MATCH(G$27,元データ!$P$3:$Z$3,0),FALSE)</f>
        <v>5.1906811099569669E-2</v>
      </c>
      <c r="H144" s="7">
        <f>VLOOKUP($B144,元データ!$P$58:$Z$78,MATCH(H$27,元データ!$P$3:$Z$3,0),FALSE)</f>
        <v>4.9108818011257035E-2</v>
      </c>
      <c r="I144" s="7">
        <f>VLOOKUP($B144,元データ!$P$58:$Z$78,MATCH(I$27,元データ!$P$3:$Z$3,0),FALSE)</f>
        <v>4.6494156928213688E-2</v>
      </c>
      <c r="J144" s="7">
        <f>VLOOKUP($B144,元データ!$P$58:$Z$78,MATCH(J$27,元データ!$P$3:$Z$3,0),FALSE)</f>
        <v>4.6315283562960587E-2</v>
      </c>
      <c r="K144" s="7">
        <f>VLOOKUP($B144,元データ!$P$58:$Z$78,MATCH(K$27,元データ!$P$3:$Z$3,0),FALSE)</f>
        <v>4.5705024311183146E-2</v>
      </c>
      <c r="L144" s="7">
        <f>VLOOKUP($B144,元データ!$P$58:$Z$78,MATCH(L$27,元データ!$P$3:$Z$3,0),FALSE)</f>
        <v>4.1720323592537557E-2</v>
      </c>
    </row>
    <row r="145" spans="1:12">
      <c r="B145" s="9" t="s">
        <v>38</v>
      </c>
      <c r="C145" s="7">
        <f>VLOOKUP($B145,元データ!$P$58:$Z$78,MATCH(C$27,元データ!$P$3:$Z$3,0),FALSE)</f>
        <v>6.1546074616823099E-2</v>
      </c>
      <c r="D145" s="7">
        <f>VLOOKUP($B145,元データ!$P$58:$Z$78,MATCH(D$27,元データ!$P$3:$Z$3,0),FALSE)</f>
        <v>5.6939715601842578E-2</v>
      </c>
      <c r="E145" s="7">
        <f>VLOOKUP($B145,元データ!$P$58:$Z$78,MATCH(E$27,元データ!$P$3:$Z$3,0),FALSE)</f>
        <v>5.6679348974846756E-2</v>
      </c>
      <c r="F145" s="7">
        <f>VLOOKUP($B145,元データ!$P$58:$Z$78,MATCH(F$27,元データ!$P$3:$Z$3,0),FALSE)</f>
        <v>5.378202029966167E-2</v>
      </c>
      <c r="G145" s="7">
        <f>VLOOKUP($B145,元データ!$P$58:$Z$78,MATCH(G$27,元データ!$P$3:$Z$3,0),FALSE)</f>
        <v>4.7633179997032198E-2</v>
      </c>
      <c r="H145" s="7">
        <f>VLOOKUP($B145,元データ!$P$58:$Z$78,MATCH(H$27,元データ!$P$3:$Z$3,0),FALSE)</f>
        <v>4.6622889305816137E-2</v>
      </c>
      <c r="I145" s="7">
        <f>VLOOKUP($B145,元データ!$P$58:$Z$78,MATCH(I$27,元データ!$P$3:$Z$3,0),FALSE)</f>
        <v>4.7629382303839736E-2</v>
      </c>
      <c r="J145" s="7">
        <f>VLOOKUP($B145,元データ!$P$58:$Z$78,MATCH(J$27,元データ!$P$3:$Z$3,0),FALSE)</f>
        <v>4.673181672540852E-2</v>
      </c>
      <c r="K145" s="7">
        <f>VLOOKUP($B145,元データ!$P$58:$Z$78,MATCH(K$27,元データ!$P$3:$Z$3,0),FALSE)</f>
        <v>4.6126418152350079E-2</v>
      </c>
      <c r="L145" s="7">
        <f>VLOOKUP($B145,元データ!$P$58:$Z$78,MATCH(L$27,元データ!$P$3:$Z$3,0),FALSE)</f>
        <v>4.627703483572726E-2</v>
      </c>
    </row>
    <row r="146" spans="1:12">
      <c r="B146" s="9" t="s">
        <v>47</v>
      </c>
      <c r="C146" s="7">
        <f>VLOOKUP($B146,元データ!$P$58:$Z$78,MATCH(C$27,元データ!$P$3:$Z$3,0),FALSE)</f>
        <v>7.3308252208504024E-2</v>
      </c>
      <c r="D146" s="7">
        <f>VLOOKUP($B146,元データ!$P$58:$Z$78,MATCH(D$27,元データ!$P$3:$Z$3,0),FALSE)</f>
        <v>7.6737432405367512E-2</v>
      </c>
      <c r="E146" s="7">
        <f>VLOOKUP($B146,元データ!$P$58:$Z$78,MATCH(E$27,元データ!$P$3:$Z$3,0),FALSE)</f>
        <v>8.1061086451067424E-2</v>
      </c>
      <c r="F146" s="7">
        <f>VLOOKUP($B146,元データ!$P$58:$Z$78,MATCH(F$27,元データ!$P$3:$Z$3,0),FALSE)</f>
        <v>7.7537457709038179E-2</v>
      </c>
      <c r="G146" s="7">
        <f>VLOOKUP($B146,元データ!$P$58:$Z$78,MATCH(G$27,元データ!$P$3:$Z$3,0),FALSE)</f>
        <v>6.8259385665529013E-2</v>
      </c>
      <c r="H146" s="7">
        <f>VLOOKUP($B146,元データ!$P$58:$Z$78,MATCH(H$27,元データ!$P$3:$Z$3,0),FALSE)</f>
        <v>6.4509068167604752E-2</v>
      </c>
      <c r="I146" s="7">
        <f>VLOOKUP($B146,元データ!$P$58:$Z$78,MATCH(I$27,元データ!$P$3:$Z$3,0),FALSE)</f>
        <v>6.1585976627712855E-2</v>
      </c>
      <c r="J146" s="7">
        <f>VLOOKUP($B146,元データ!$P$58:$Z$78,MATCH(J$27,元データ!$P$3:$Z$3,0),FALSE)</f>
        <v>5.7497596924062803E-2</v>
      </c>
      <c r="K146" s="7">
        <f>VLOOKUP($B146,元データ!$P$58:$Z$78,MATCH(K$27,元データ!$P$3:$Z$3,0),FALSE)</f>
        <v>5.507293354943274E-2</v>
      </c>
      <c r="L146" s="7">
        <f>VLOOKUP($B146,元データ!$P$58:$Z$78,MATCH(L$27,元データ!$P$3:$Z$3,0),FALSE)</f>
        <v>5.2303120356612186E-2</v>
      </c>
    </row>
    <row r="147" spans="1:12">
      <c r="B147" s="9" t="s">
        <v>31</v>
      </c>
      <c r="C147" s="7">
        <f>VLOOKUP($B147,元データ!$P$58:$Z$78,MATCH(C$27,元データ!$P$3:$Z$3,0),FALSE)</f>
        <v>2.2469663333416122E-2</v>
      </c>
      <c r="D147" s="7">
        <f>VLOOKUP($B147,元データ!$P$58:$Z$78,MATCH(D$27,元データ!$P$3:$Z$3,0),FALSE)</f>
        <v>2.6557180052072901E-2</v>
      </c>
      <c r="E147" s="7">
        <f>VLOOKUP($B147,元データ!$P$58:$Z$78,MATCH(E$27,元データ!$P$3:$Z$3,0),FALSE)</f>
        <v>2.66856901289368E-2</v>
      </c>
      <c r="F147" s="7">
        <f>VLOOKUP($B147,元データ!$P$58:$Z$78,MATCH(F$27,元データ!$P$3:$Z$3,0),FALSE)</f>
        <v>2.8733687771870468E-2</v>
      </c>
      <c r="G147" s="7">
        <f>VLOOKUP($B147,元データ!$P$58:$Z$78,MATCH(G$27,元データ!$P$3:$Z$3,0),FALSE)</f>
        <v>4.0822080427363107E-2</v>
      </c>
      <c r="H147" s="7">
        <f>VLOOKUP($B147,元データ!$P$58:$Z$78,MATCH(H$27,元データ!$P$3:$Z$3,0),FALSE)</f>
        <v>4.7170106316447781E-2</v>
      </c>
      <c r="I147" s="7">
        <f>VLOOKUP($B147,元データ!$P$58:$Z$78,MATCH(I$27,元データ!$P$3:$Z$3,0),FALSE)</f>
        <v>4.5509181969949915E-2</v>
      </c>
      <c r="J147" s="7">
        <f>VLOOKUP($B147,元データ!$P$58:$Z$78,MATCH(J$27,元データ!$P$3:$Z$3,0),FALSE)</f>
        <v>5.0144184556231979E-2</v>
      </c>
      <c r="K147" s="7">
        <f>VLOOKUP($B147,元データ!$P$58:$Z$78,MATCH(K$27,元データ!$P$3:$Z$3,0),FALSE)</f>
        <v>5.5915721231766614E-2</v>
      </c>
      <c r="L147" s="7">
        <f>VLOOKUP($B147,元データ!$P$58:$Z$78,MATCH(L$27,元データ!$P$3:$Z$3,0),FALSE)</f>
        <v>5.6215948489351165E-2</v>
      </c>
    </row>
    <row r="148" spans="1:12">
      <c r="B148" s="9" t="s">
        <v>40</v>
      </c>
      <c r="C148" s="7">
        <f>VLOOKUP($B148,元データ!$P$58:$Z$78,MATCH(C$27,元データ!$P$3:$Z$3,0),FALSE)</f>
        <v>7.0337914197641169E-2</v>
      </c>
      <c r="D148" s="7">
        <f>VLOOKUP($B148,元データ!$P$58:$Z$78,MATCH(D$27,元データ!$P$3:$Z$3,0),FALSE)</f>
        <v>7.3262567594632483E-2</v>
      </c>
      <c r="E148" s="7">
        <f>VLOOKUP($B148,元データ!$P$58:$Z$78,MATCH(E$27,元データ!$P$3:$Z$3,0),FALSE)</f>
        <v>7.2489959839357423E-2</v>
      </c>
      <c r="F148" s="7">
        <f>VLOOKUP($B148,元データ!$P$58:$Z$78,MATCH(F$27,元データ!$P$3:$Z$3,0),FALSE)</f>
        <v>6.5913484775253744E-2</v>
      </c>
      <c r="G148" s="7">
        <f>VLOOKUP($B148,元データ!$P$58:$Z$78,MATCH(G$27,元データ!$P$3:$Z$3,0),FALSE)</f>
        <v>5.9697284463570262E-2</v>
      </c>
      <c r="H148" s="7">
        <f>VLOOKUP($B148,元データ!$P$58:$Z$78,MATCH(H$27,元データ!$P$3:$Z$3,0),FALSE)</f>
        <v>5.9803001876172608E-2</v>
      </c>
      <c r="I148" s="7">
        <f>VLOOKUP($B148,元データ!$P$58:$Z$78,MATCH(I$27,元データ!$P$3:$Z$3,0),FALSE)</f>
        <v>6.3956594323873128E-2</v>
      </c>
      <c r="J148" s="7">
        <f>VLOOKUP($B148,元データ!$P$58:$Z$78,MATCH(J$27,元データ!$P$3:$Z$3,0),FALSE)</f>
        <v>6.2528035885934002E-2</v>
      </c>
      <c r="K148" s="7">
        <f>VLOOKUP($B148,元データ!$P$58:$Z$78,MATCH(K$27,元データ!$P$3:$Z$3,0),FALSE)</f>
        <v>5.7860615883306321E-2</v>
      </c>
      <c r="L148" s="7">
        <f>VLOOKUP($B148,元データ!$P$58:$Z$78,MATCH(L$27,元データ!$P$3:$Z$3,0),FALSE)</f>
        <v>5.6381046722800067E-2</v>
      </c>
    </row>
    <row r="149" spans="1:12">
      <c r="B149" s="9" t="s">
        <v>39</v>
      </c>
      <c r="C149" s="7">
        <f>VLOOKUP($B149,元データ!$P$58:$Z$78,MATCH(C$27,元データ!$P$3:$Z$3,0),FALSE)</f>
        <v>9.830968350487769E-2</v>
      </c>
      <c r="D149" s="7">
        <f>VLOOKUP($B149,元データ!$P$58:$Z$78,MATCH(D$27,元データ!$P$3:$Z$3,0),FALSE)</f>
        <v>9.8207490486681356E-2</v>
      </c>
      <c r="E149" s="7">
        <f>VLOOKUP($B149,元データ!$P$58:$Z$78,MATCH(E$27,元データ!$P$3:$Z$3,0),FALSE)</f>
        <v>9.8361868526738533E-2</v>
      </c>
      <c r="F149" s="7">
        <f>VLOOKUP($B149,元データ!$P$58:$Z$78,MATCH(F$27,元データ!$P$3:$Z$3,0),FALSE)</f>
        <v>9.6544224262928954E-2</v>
      </c>
      <c r="G149" s="7">
        <f>VLOOKUP($B149,元データ!$P$58:$Z$78,MATCH(G$27,元データ!$P$3:$Z$3,0),FALSE)</f>
        <v>9.8100608398872233E-2</v>
      </c>
      <c r="H149" s="7">
        <f>VLOOKUP($B149,元データ!$P$58:$Z$78,MATCH(H$27,元データ!$P$3:$Z$3,0),FALSE)</f>
        <v>9.5731707317073172E-2</v>
      </c>
      <c r="I149" s="7">
        <f>VLOOKUP($B149,元データ!$P$58:$Z$78,MATCH(I$27,元データ!$P$3:$Z$3,0),FALSE)</f>
        <v>9.5091819699499161E-2</v>
      </c>
      <c r="J149" s="7">
        <f>VLOOKUP($B149,元データ!$P$58:$Z$78,MATCH(J$27,元データ!$P$3:$Z$3,0),FALSE)</f>
        <v>9.1348926626081378E-2</v>
      </c>
      <c r="K149" s="7">
        <f>VLOOKUP($B149,元データ!$P$58:$Z$78,MATCH(K$27,元データ!$P$3:$Z$3,0),FALSE)</f>
        <v>9.1523500810372777E-2</v>
      </c>
      <c r="L149" s="7">
        <f>VLOOKUP($B149,元データ!$P$58:$Z$78,MATCH(L$27,元データ!$P$3:$Z$3,0),FALSE)</f>
        <v>9.0292223873204555E-2</v>
      </c>
    </row>
    <row r="150" spans="1:12">
      <c r="B150" s="9" t="s">
        <v>27</v>
      </c>
      <c r="C150" s="7">
        <f>VLOOKUP($B150,元データ!$P$58:$Z$78,MATCH(C$27,元データ!$P$3:$Z$3,0),FALSE)</f>
        <v>4.9416552576592304E-2</v>
      </c>
      <c r="D150" s="7">
        <f>VLOOKUP($B150,元データ!$P$58:$Z$78,MATCH(D$27,元データ!$P$3:$Z$3,0),FALSE)</f>
        <v>5.5067093931504107E-2</v>
      </c>
      <c r="E150" s="7">
        <f>VLOOKUP($B150,元データ!$P$58:$Z$78,MATCH(E$27,元データ!$P$3:$Z$3,0),FALSE)</f>
        <v>6.1213274149228496E-2</v>
      </c>
      <c r="F150" s="7">
        <f>VLOOKUP($B150,元データ!$P$58:$Z$78,MATCH(F$27,元データ!$P$3:$Z$3,0),FALSE)</f>
        <v>7.0795070082165304E-2</v>
      </c>
      <c r="G150" s="7">
        <f>VLOOKUP($B150,元データ!$P$58:$Z$78,MATCH(G$27,元データ!$P$3:$Z$3,0),FALSE)</f>
        <v>7.2354948805460756E-2</v>
      </c>
      <c r="H150" s="7">
        <f>VLOOKUP($B150,元データ!$P$58:$Z$78,MATCH(H$27,元データ!$P$3:$Z$3,0),FALSE)</f>
        <v>8.0440900562851789E-2</v>
      </c>
      <c r="I150" s="7">
        <f>VLOOKUP($B150,元データ!$P$58:$Z$78,MATCH(I$27,元データ!$P$3:$Z$3,0),FALSE)</f>
        <v>8.7178631051752928E-2</v>
      </c>
      <c r="J150" s="7">
        <f>VLOOKUP($B150,元データ!$P$58:$Z$78,MATCH(J$27,元データ!$P$3:$Z$3,0),FALSE)</f>
        <v>8.9090035245113747E-2</v>
      </c>
      <c r="K150" s="7">
        <f>VLOOKUP($B150,元データ!$P$58:$Z$78,MATCH(K$27,元データ!$P$3:$Z$3,0),FALSE)</f>
        <v>8.9594813614262567E-2</v>
      </c>
      <c r="L150" s="7">
        <f>VLOOKUP($B150,元データ!$P$58:$Z$78,MATCH(L$27,元データ!$P$3:$Z$3,0),FALSE)</f>
        <v>9.6830113917781083E-2</v>
      </c>
    </row>
    <row r="151" spans="1:12">
      <c r="B151" s="9" t="s">
        <v>41</v>
      </c>
      <c r="C151" s="7">
        <f>VLOOKUP($B151,元データ!$P$58:$Z$78,MATCH(C$27,元データ!$P$3:$Z$3,0),FALSE)</f>
        <v>0.10149528769475948</v>
      </c>
      <c r="D151" s="7">
        <f>VLOOKUP($B151,元データ!$P$58:$Z$78,MATCH(D$27,元データ!$P$3:$Z$3,0),FALSE)</f>
        <v>9.6114560384538347E-2</v>
      </c>
      <c r="E151" s="7">
        <f>VLOOKUP($B151,元データ!$P$58:$Z$78,MATCH(E$27,元データ!$P$3:$Z$3,0),FALSE)</f>
        <v>9.559289790741915E-2</v>
      </c>
      <c r="F151" s="7">
        <f>VLOOKUP($B151,元データ!$P$58:$Z$78,MATCH(F$27,元データ!$P$3:$Z$3,0),FALSE)</f>
        <v>0.10389076848719188</v>
      </c>
      <c r="G151" s="7">
        <f>VLOOKUP($B151,元データ!$P$58:$Z$78,MATCH(G$27,元データ!$P$3:$Z$3,0),FALSE)</f>
        <v>0.1080872533016768</v>
      </c>
      <c r="H151" s="7">
        <f>VLOOKUP($B151,元データ!$P$58:$Z$78,MATCH(H$27,元データ!$P$3:$Z$3,0),FALSE)</f>
        <v>0.10569105691056911</v>
      </c>
      <c r="I151" s="7">
        <f>VLOOKUP($B151,元データ!$P$58:$Z$78,MATCH(I$27,元データ!$P$3:$Z$3,0),FALSE)</f>
        <v>0.11590984974958264</v>
      </c>
      <c r="J151" s="7">
        <f>VLOOKUP($B151,元データ!$P$58:$Z$78,MATCH(J$27,元データ!$P$3:$Z$3,0),FALSE)</f>
        <v>0.12116308875360461</v>
      </c>
      <c r="K151" s="7">
        <f>VLOOKUP($B151,元データ!$P$58:$Z$78,MATCH(K$27,元データ!$P$3:$Z$3,0),FALSE)</f>
        <v>0.12056726094003241</v>
      </c>
      <c r="L151" s="7">
        <f>VLOOKUP($B151,元データ!$P$58:$Z$78,MATCH(L$27,元データ!$P$3:$Z$3,0),FALSE)</f>
        <v>0.12204061416542843</v>
      </c>
    </row>
    <row r="152" spans="1:12">
      <c r="B152" s="9" t="s">
        <v>43</v>
      </c>
      <c r="C152" s="7">
        <f>VLOOKUP($B152,元データ!$P$58:$Z$78,MATCH(C$27,元データ!$P$3:$Z$3,0),FALSE)</f>
        <v>0.15687512199955203</v>
      </c>
      <c r="D152" s="7">
        <f>VLOOKUP($B152,元データ!$P$58:$Z$78,MATCH(D$27,元データ!$P$3:$Z$3,0),FALSE)</f>
        <v>0.15426597236130582</v>
      </c>
      <c r="E152" s="7">
        <f>VLOOKUP($B152,元データ!$P$58:$Z$78,MATCH(E$27,元データ!$P$3:$Z$3,0),FALSE)</f>
        <v>0.16312618896639189</v>
      </c>
      <c r="F152" s="7">
        <f>VLOOKUP($B152,元データ!$P$58:$Z$78,MATCH(F$27,元データ!$P$3:$Z$3,0),FALSE)</f>
        <v>0.16533349444175929</v>
      </c>
      <c r="G152" s="7">
        <f>VLOOKUP($B152,元データ!$P$58:$Z$78,MATCH(G$27,元データ!$P$3:$Z$3,0),FALSE)</f>
        <v>0.17569372310431816</v>
      </c>
      <c r="H152" s="7">
        <f>VLOOKUP($B152,元データ!$P$58:$Z$78,MATCH(H$27,元データ!$P$3:$Z$3,0),FALSE)</f>
        <v>0.16499374609130707</v>
      </c>
      <c r="I152" s="7">
        <f>VLOOKUP($B152,元データ!$P$58:$Z$78,MATCH(I$27,元データ!$P$3:$Z$3,0),FALSE)</f>
        <v>0.16156928213689484</v>
      </c>
      <c r="J152" s="7">
        <f>VLOOKUP($B152,元データ!$P$58:$Z$78,MATCH(J$27,元データ!$P$3:$Z$3,0),FALSE)</f>
        <v>0.1637135533482858</v>
      </c>
      <c r="K152" s="7">
        <f>VLOOKUP($B152,元データ!$P$58:$Z$78,MATCH(K$27,元データ!$P$3:$Z$3,0),FALSE)</f>
        <v>0.1619286871961102</v>
      </c>
      <c r="L152" s="7">
        <f>VLOOKUP($B152,元データ!$P$58:$Z$78,MATCH(L$27,元データ!$P$3:$Z$3,0),FALSE)</f>
        <v>0.16069011061581642</v>
      </c>
    </row>
    <row r="157" spans="1:12">
      <c r="A157" s="1" t="s">
        <v>50</v>
      </c>
    </row>
    <row r="158" spans="1:12">
      <c r="B158" s="6" t="s">
        <v>60</v>
      </c>
      <c r="C158" s="8" t="s">
        <v>19</v>
      </c>
      <c r="D158" s="8" t="s">
        <v>10</v>
      </c>
      <c r="E158" s="8" t="s">
        <v>12</v>
      </c>
      <c r="F158" s="8" t="s">
        <v>13</v>
      </c>
      <c r="G158" s="8" t="s">
        <v>14</v>
      </c>
      <c r="H158" s="8" t="s">
        <v>15</v>
      </c>
      <c r="I158" s="8" t="s">
        <v>16</v>
      </c>
      <c r="J158" s="8" t="s">
        <v>17</v>
      </c>
      <c r="K158" s="8" t="s">
        <v>11</v>
      </c>
      <c r="L158" s="8" t="s">
        <v>18</v>
      </c>
    </row>
    <row r="159" spans="1:12">
      <c r="B159" s="9" t="s">
        <v>32</v>
      </c>
      <c r="C159" s="3">
        <f>VLOOKUP($B159,元データ!$B$85:$L$105,MATCH(C$2,元データ!$B$3:$L$3,0),FALSE)</f>
        <v>5845.1557093425608</v>
      </c>
      <c r="D159" s="3">
        <f>VLOOKUP($B159,元データ!$B$85:$L$105,MATCH(D$2,元データ!$B$3:$L$3,0),FALSE)</f>
        <v>6757</v>
      </c>
      <c r="E159" s="3">
        <f>VLOOKUP($B159,元データ!$B$85:$L$105,MATCH(E$2,元データ!$B$3:$L$3,0),FALSE)</f>
        <v>8819</v>
      </c>
      <c r="F159" s="3">
        <f>VLOOKUP($B159,元データ!$B$85:$L$105,MATCH(F$2,元データ!$B$3:$L$3,0),FALSE)</f>
        <v>8024</v>
      </c>
      <c r="G159" s="3">
        <f>VLOOKUP($B159,元データ!$B$85:$L$105,MATCH(G$2,元データ!$B$3:$L$3,0),FALSE)</f>
        <v>5999</v>
      </c>
      <c r="H159" s="3">
        <f>VLOOKUP($B159,元データ!$B$85:$L$105,MATCH(H$2,元データ!$B$3:$L$3,0),FALSE)</f>
        <v>6184</v>
      </c>
      <c r="I159" s="3">
        <f>VLOOKUP($B159,元データ!$B$85:$L$105,MATCH(I$2,元データ!$B$3:$L$3,0),FALSE)</f>
        <v>6200</v>
      </c>
      <c r="J159" s="3">
        <f>VLOOKUP($B159,元データ!$B$85:$L$105,MATCH(J$2,元データ!$B$3:$L$3,0),FALSE)</f>
        <v>6483</v>
      </c>
      <c r="K159" s="3">
        <f>VLOOKUP($B159,元データ!$B$85:$L$105,MATCH(K$2,元データ!$B$3:$L$3,0),FALSE)</f>
        <v>6568</v>
      </c>
      <c r="L159" s="3">
        <f>VLOOKUP($B159,元データ!$B$85:$L$105,MATCH(L$2,元データ!$B$3:$L$3,0),FALSE)</f>
        <v>6602</v>
      </c>
    </row>
    <row r="160" spans="1:12">
      <c r="B160" s="9" t="s">
        <v>31</v>
      </c>
      <c r="C160" s="3">
        <f>VLOOKUP($B160,元データ!$B$85:$L$105,MATCH(C$2,元データ!$B$3:$L$3,0),FALSE)</f>
        <v>6236.7387033398818</v>
      </c>
      <c r="D160" s="3">
        <f>VLOOKUP($B160,元データ!$B$85:$L$105,MATCH(D$2,元データ!$B$3:$L$3,0),FALSE)</f>
        <v>6349</v>
      </c>
      <c r="E160" s="3">
        <f>VLOOKUP($B160,元データ!$B$85:$L$105,MATCH(E$2,元データ!$B$3:$L$3,0),FALSE)</f>
        <v>7470</v>
      </c>
      <c r="F160" s="3">
        <f>VLOOKUP($B160,元データ!$B$85:$L$105,MATCH(F$2,元データ!$B$3:$L$3,0),FALSE)</f>
        <v>5565</v>
      </c>
      <c r="G160" s="3">
        <f>VLOOKUP($B160,元データ!$B$85:$L$105,MATCH(G$2,元データ!$B$3:$L$3,0),FALSE)</f>
        <v>4220</v>
      </c>
      <c r="H160" s="3">
        <f>VLOOKUP($B160,元データ!$B$85:$L$105,MATCH(H$2,元データ!$B$3:$L$3,0),FALSE)</f>
        <v>3806</v>
      </c>
      <c r="I160" s="3">
        <f>VLOOKUP($B160,元データ!$B$85:$L$105,MATCH(I$2,元データ!$B$3:$L$3,0),FALSE)</f>
        <v>3350</v>
      </c>
      <c r="J160" s="3">
        <f>VLOOKUP($B160,元データ!$B$85:$L$105,MATCH(J$2,元データ!$B$3:$L$3,0),FALSE)</f>
        <v>3353</v>
      </c>
      <c r="K160" s="3">
        <f>VLOOKUP($B160,元データ!$B$85:$L$105,MATCH(K$2,元データ!$B$3:$L$3,0),FALSE)</f>
        <v>3071</v>
      </c>
      <c r="L160" s="3">
        <f>VLOOKUP($B160,元データ!$B$85:$L$105,MATCH(L$2,元データ!$B$3:$L$3,0),FALSE)</f>
        <v>3077</v>
      </c>
    </row>
    <row r="161" spans="2:12">
      <c r="B161" s="9" t="s">
        <v>43</v>
      </c>
      <c r="C161" s="3">
        <f>VLOOKUP($B161,元データ!$B$85:$L$105,MATCH(C$2,元データ!$B$3:$L$3,0),FALSE)</f>
        <v>2130.7977736549165</v>
      </c>
      <c r="D161" s="3">
        <f>VLOOKUP($B161,元データ!$B$85:$L$105,MATCH(D$2,元データ!$B$3:$L$3,0),FALSE)</f>
        <v>2297</v>
      </c>
      <c r="E161" s="3">
        <f>VLOOKUP($B161,元データ!$B$85:$L$105,MATCH(E$2,元データ!$B$3:$L$3,0),FALSE)</f>
        <v>2858</v>
      </c>
      <c r="F161" s="3">
        <f>VLOOKUP($B161,元データ!$B$85:$L$105,MATCH(F$2,元データ!$B$3:$L$3,0),FALSE)</f>
        <v>2528</v>
      </c>
      <c r="G161" s="3">
        <f>VLOOKUP($B161,元データ!$B$85:$L$105,MATCH(G$2,元データ!$B$3:$L$3,0),FALSE)</f>
        <v>1943</v>
      </c>
      <c r="H161" s="3">
        <f>VLOOKUP($B161,元データ!$B$85:$L$105,MATCH(H$2,元データ!$B$3:$L$3,0),FALSE)</f>
        <v>1760</v>
      </c>
      <c r="I161" s="3">
        <f>VLOOKUP($B161,元データ!$B$85:$L$105,MATCH(I$2,元データ!$B$3:$L$3,0),FALSE)</f>
        <v>1524</v>
      </c>
      <c r="J161" s="3">
        <f>VLOOKUP($B161,元データ!$B$85:$L$105,MATCH(J$2,元データ!$B$3:$L$3,0),FALSE)</f>
        <v>1491</v>
      </c>
      <c r="K161" s="3">
        <f>VLOOKUP($B161,元データ!$B$85:$L$105,MATCH(K$2,元データ!$B$3:$L$3,0),FALSE)</f>
        <v>1647</v>
      </c>
      <c r="L161" s="3">
        <f>VLOOKUP($B161,元データ!$B$85:$L$105,MATCH(L$2,元データ!$B$3:$L$3,0),FALSE)</f>
        <v>1785</v>
      </c>
    </row>
    <row r="162" spans="2:12">
      <c r="B162" s="9" t="s">
        <v>37</v>
      </c>
      <c r="C162" s="3">
        <f>VLOOKUP($B162,元データ!$B$85:$L$105,MATCH(C$2,元データ!$B$3:$L$3,0),FALSE)</f>
        <v>1709.4801223241591</v>
      </c>
      <c r="D162" s="3">
        <f>VLOOKUP($B162,元データ!$B$85:$L$105,MATCH(D$2,元データ!$B$3:$L$3,0),FALSE)</f>
        <v>1677</v>
      </c>
      <c r="E162" s="3">
        <f>VLOOKUP($B162,元データ!$B$85:$L$105,MATCH(E$2,元データ!$B$3:$L$3,0),FALSE)</f>
        <v>1971</v>
      </c>
      <c r="F162" s="3">
        <f>VLOOKUP($B162,元データ!$B$85:$L$105,MATCH(F$2,元データ!$B$3:$L$3,0),FALSE)</f>
        <v>2835</v>
      </c>
      <c r="G162" s="3">
        <f>VLOOKUP($B162,元データ!$B$85:$L$105,MATCH(G$2,元データ!$B$3:$L$3,0),FALSE)</f>
        <v>2208</v>
      </c>
      <c r="H162" s="3">
        <f>VLOOKUP($B162,元データ!$B$85:$L$105,MATCH(H$2,元データ!$B$3:$L$3,0),FALSE)</f>
        <v>1675</v>
      </c>
      <c r="I162" s="3">
        <f>VLOOKUP($B162,元データ!$B$85:$L$105,MATCH(I$2,元データ!$B$3:$L$3,0),FALSE)</f>
        <v>1455</v>
      </c>
      <c r="J162" s="3">
        <f>VLOOKUP($B162,元データ!$B$85:$L$105,MATCH(J$2,元データ!$B$3:$L$3,0),FALSE)</f>
        <v>1486</v>
      </c>
      <c r="K162" s="3">
        <f>VLOOKUP($B162,元データ!$B$85:$L$105,MATCH(K$2,元データ!$B$3:$L$3,0),FALSE)</f>
        <v>1420</v>
      </c>
      <c r="L162" s="3">
        <f>VLOOKUP($B162,元データ!$B$85:$L$105,MATCH(L$2,元データ!$B$3:$L$3,0),FALSE)</f>
        <v>1377</v>
      </c>
    </row>
    <row r="163" spans="2:12">
      <c r="B163" s="9" t="s">
        <v>27</v>
      </c>
      <c r="C163" s="3">
        <f>VLOOKUP($B163,元データ!$B$85:$L$105,MATCH(C$2,元データ!$B$3:$L$3,0),FALSE)</f>
        <v>2281.4569536423842</v>
      </c>
      <c r="D163" s="3">
        <f>VLOOKUP($B163,元データ!$B$85:$L$105,MATCH(D$2,元データ!$B$3:$L$3,0),FALSE)</f>
        <v>2067</v>
      </c>
      <c r="E163" s="3">
        <f>VLOOKUP($B163,元データ!$B$85:$L$105,MATCH(E$2,元データ!$B$3:$L$3,0),FALSE)</f>
        <v>2342</v>
      </c>
      <c r="F163" s="3">
        <f>VLOOKUP($B163,元データ!$B$85:$L$105,MATCH(F$2,元データ!$B$3:$L$3,0),FALSE)</f>
        <v>2057</v>
      </c>
      <c r="G163" s="3">
        <f>VLOOKUP($B163,元データ!$B$85:$L$105,MATCH(G$2,元データ!$B$3:$L$3,0),FALSE)</f>
        <v>1653</v>
      </c>
      <c r="H163" s="3">
        <f>VLOOKUP($B163,元データ!$B$85:$L$105,MATCH(H$2,元データ!$B$3:$L$3,0),FALSE)</f>
        <v>1477</v>
      </c>
      <c r="I163" s="3">
        <f>VLOOKUP($B163,元データ!$B$85:$L$105,MATCH(I$2,元データ!$B$3:$L$3,0),FALSE)</f>
        <v>1421</v>
      </c>
      <c r="J163" s="3">
        <f>VLOOKUP($B163,元データ!$B$85:$L$105,MATCH(J$2,元データ!$B$3:$L$3,0),FALSE)</f>
        <v>1553</v>
      </c>
      <c r="K163" s="3">
        <f>VLOOKUP($B163,元データ!$B$85:$L$105,MATCH(K$2,元データ!$B$3:$L$3,0),FALSE)</f>
        <v>1410</v>
      </c>
      <c r="L163" s="3">
        <f>VLOOKUP($B163,元データ!$B$85:$L$105,MATCH(L$2,元データ!$B$3:$L$3,0),FALSE)</f>
        <v>1354</v>
      </c>
    </row>
    <row r="164" spans="2:12">
      <c r="B164" s="9" t="s">
        <v>29</v>
      </c>
      <c r="C164" s="3">
        <f>VLOOKUP($B164,元データ!$B$85:$L$105,MATCH(C$2,元データ!$B$3:$L$3,0),FALSE)</f>
        <v>2094.8180815876517</v>
      </c>
      <c r="D164" s="3">
        <f>VLOOKUP($B164,元データ!$B$85:$L$105,MATCH(D$2,元データ!$B$3:$L$3,0),FALSE)</f>
        <v>1900</v>
      </c>
      <c r="E164" s="3">
        <f>VLOOKUP($B164,元データ!$B$85:$L$105,MATCH(E$2,元データ!$B$3:$L$3,0),FALSE)</f>
        <v>2241</v>
      </c>
      <c r="F164" s="3">
        <f>VLOOKUP($B164,元データ!$B$85:$L$105,MATCH(F$2,元データ!$B$3:$L$3,0),FALSE)</f>
        <v>2046</v>
      </c>
      <c r="G164" s="3">
        <f>VLOOKUP($B164,元データ!$B$85:$L$105,MATCH(G$2,元データ!$B$3:$L$3,0),FALSE)</f>
        <v>1548</v>
      </c>
      <c r="H164" s="3">
        <f>VLOOKUP($B164,元データ!$B$85:$L$105,MATCH(H$2,元データ!$B$3:$L$3,0),FALSE)</f>
        <v>1401</v>
      </c>
      <c r="I164" s="3">
        <f>VLOOKUP($B164,元データ!$B$85:$L$105,MATCH(I$2,元データ!$B$3:$L$3,0),FALSE)</f>
        <v>1212</v>
      </c>
      <c r="J164" s="3">
        <f>VLOOKUP($B164,元データ!$B$85:$L$105,MATCH(J$2,元データ!$B$3:$L$3,0),FALSE)</f>
        <v>1386</v>
      </c>
      <c r="K164" s="3">
        <f>VLOOKUP($B164,元データ!$B$85:$L$105,MATCH(K$2,元データ!$B$3:$L$3,0),FALSE)</f>
        <v>1380</v>
      </c>
      <c r="L164" s="3">
        <f>VLOOKUP($B164,元データ!$B$85:$L$105,MATCH(L$2,元データ!$B$3:$L$3,0),FALSE)</f>
        <v>1321</v>
      </c>
    </row>
    <row r="165" spans="2:12">
      <c r="B165" s="9" t="s">
        <v>40</v>
      </c>
      <c r="C165" s="3">
        <f>VLOOKUP($B165,元データ!$B$85:$L$105,MATCH(C$2,元データ!$B$3:$L$3,0),FALSE)</f>
        <v>2635.3065539112054</v>
      </c>
      <c r="D165" s="3">
        <f>VLOOKUP($B165,元データ!$B$85:$L$105,MATCH(D$2,元データ!$B$3:$L$3,0),FALSE)</f>
        <v>2493</v>
      </c>
      <c r="E165" s="3">
        <f>VLOOKUP($B165,元データ!$B$85:$L$105,MATCH(E$2,元データ!$B$3:$L$3,0),FALSE)</f>
        <v>2783</v>
      </c>
      <c r="F165" s="3">
        <f>VLOOKUP($B165,元データ!$B$85:$L$105,MATCH(F$2,元データ!$B$3:$L$3,0),FALSE)</f>
        <v>2595</v>
      </c>
      <c r="G165" s="3">
        <f>VLOOKUP($B165,元データ!$B$85:$L$105,MATCH(G$2,元データ!$B$3:$L$3,0),FALSE)</f>
        <v>1904</v>
      </c>
      <c r="H165" s="3">
        <f>VLOOKUP($B165,元データ!$B$85:$L$105,MATCH(H$2,元データ!$B$3:$L$3,0),FALSE)</f>
        <v>1625</v>
      </c>
      <c r="I165" s="3">
        <f>VLOOKUP($B165,元データ!$B$85:$L$105,MATCH(I$2,元データ!$B$3:$L$3,0),FALSE)</f>
        <v>1584</v>
      </c>
      <c r="J165" s="3">
        <f>VLOOKUP($B165,元データ!$B$85:$L$105,MATCH(J$2,元データ!$B$3:$L$3,0),FALSE)</f>
        <v>1346</v>
      </c>
      <c r="K165" s="3">
        <f>VLOOKUP($B165,元データ!$B$85:$L$105,MATCH(K$2,元データ!$B$3:$L$3,0),FALSE)</f>
        <v>1096</v>
      </c>
      <c r="L165" s="3">
        <f>VLOOKUP($B165,元データ!$B$85:$L$105,MATCH(L$2,元データ!$B$3:$L$3,0),FALSE)</f>
        <v>1054</v>
      </c>
    </row>
    <row r="166" spans="2:12">
      <c r="B166" s="9" t="s">
        <v>41</v>
      </c>
      <c r="C166" s="3">
        <f>VLOOKUP($B166,元データ!$B$85:$L$105,MATCH(C$2,元データ!$B$3:$L$3,0),FALSE)</f>
        <v>2471.1168164313221</v>
      </c>
      <c r="D166" s="3">
        <f>VLOOKUP($B166,元データ!$B$85:$L$105,MATCH(D$2,元データ!$B$3:$L$3,0),FALSE)</f>
        <v>1925</v>
      </c>
      <c r="E166" s="3">
        <f>VLOOKUP($B166,元データ!$B$85:$L$105,MATCH(E$2,元データ!$B$3:$L$3,0),FALSE)</f>
        <v>2217</v>
      </c>
      <c r="F166" s="3">
        <f>VLOOKUP($B166,元データ!$B$85:$L$105,MATCH(F$2,元データ!$B$3:$L$3,0),FALSE)</f>
        <v>1901</v>
      </c>
      <c r="G166" s="3">
        <f>VLOOKUP($B166,元データ!$B$85:$L$105,MATCH(G$2,元データ!$B$3:$L$3,0),FALSE)</f>
        <v>1301</v>
      </c>
      <c r="H166" s="3">
        <f>VLOOKUP($B166,元データ!$B$85:$L$105,MATCH(H$2,元データ!$B$3:$L$3,0),FALSE)</f>
        <v>1212</v>
      </c>
      <c r="I166" s="3">
        <f>VLOOKUP($B166,元データ!$B$85:$L$105,MATCH(I$2,元データ!$B$3:$L$3,0),FALSE)</f>
        <v>1044</v>
      </c>
      <c r="J166" s="3">
        <f>VLOOKUP($B166,元データ!$B$85:$L$105,MATCH(J$2,元データ!$B$3:$L$3,0),FALSE)</f>
        <v>996</v>
      </c>
      <c r="K166" s="3">
        <f>VLOOKUP($B166,元データ!$B$85:$L$105,MATCH(K$2,元データ!$B$3:$L$3,0),FALSE)</f>
        <v>946</v>
      </c>
      <c r="L166" s="3">
        <f>VLOOKUP($B166,元データ!$B$85:$L$105,MATCH(L$2,元データ!$B$3:$L$3,0),FALSE)</f>
        <v>1027</v>
      </c>
    </row>
    <row r="167" spans="2:12">
      <c r="B167" s="9" t="s">
        <v>33</v>
      </c>
      <c r="C167" s="3">
        <f>VLOOKUP($B167,元データ!$B$85:$L$105,MATCH(C$2,元データ!$B$3:$L$3,0),FALSE)</f>
        <v>936.97083725305743</v>
      </c>
      <c r="D167" s="3">
        <f>VLOOKUP($B167,元データ!$B$85:$L$105,MATCH(D$2,元データ!$B$3:$L$3,0),FALSE)</f>
        <v>996</v>
      </c>
      <c r="E167" s="3">
        <f>VLOOKUP($B167,元データ!$B$85:$L$105,MATCH(E$2,元データ!$B$3:$L$3,0),FALSE)</f>
        <v>1257</v>
      </c>
      <c r="F167" s="3">
        <f>VLOOKUP($B167,元データ!$B$85:$L$105,MATCH(F$2,元データ!$B$3:$L$3,0),FALSE)</f>
        <v>1193</v>
      </c>
      <c r="G167" s="3">
        <f>VLOOKUP($B167,元データ!$B$85:$L$105,MATCH(G$2,元データ!$B$3:$L$3,0),FALSE)</f>
        <v>824</v>
      </c>
      <c r="H167" s="3">
        <f>VLOOKUP($B167,元データ!$B$85:$L$105,MATCH(H$2,元データ!$B$3:$L$3,0),FALSE)</f>
        <v>777</v>
      </c>
      <c r="I167" s="3">
        <f>VLOOKUP($B167,元データ!$B$85:$L$105,MATCH(I$2,元データ!$B$3:$L$3,0),FALSE)</f>
        <v>828</v>
      </c>
      <c r="J167" s="3">
        <f>VLOOKUP($B167,元データ!$B$85:$L$105,MATCH(J$2,元データ!$B$3:$L$3,0),FALSE)</f>
        <v>914</v>
      </c>
      <c r="K167" s="3">
        <f>VLOOKUP($B167,元データ!$B$85:$L$105,MATCH(K$2,元データ!$B$3:$L$3,0),FALSE)</f>
        <v>915</v>
      </c>
      <c r="L167" s="3">
        <f>VLOOKUP($B167,元データ!$B$85:$L$105,MATCH(L$2,元データ!$B$3:$L$3,0),FALSE)</f>
        <v>999</v>
      </c>
    </row>
    <row r="168" spans="2:12">
      <c r="B168" s="9" t="s">
        <v>35</v>
      </c>
      <c r="C168" s="3">
        <f>VLOOKUP($B168,元データ!$B$85:$L$105,MATCH(C$2,元データ!$B$3:$L$3,0),FALSE)</f>
        <v>2503.9727582292849</v>
      </c>
      <c r="D168" s="3">
        <f>VLOOKUP($B168,元データ!$B$85:$L$105,MATCH(D$2,元データ!$B$3:$L$3,0),FALSE)</f>
        <v>2206</v>
      </c>
      <c r="E168" s="3">
        <f>VLOOKUP($B168,元データ!$B$85:$L$105,MATCH(E$2,元データ!$B$3:$L$3,0),FALSE)</f>
        <v>2461</v>
      </c>
      <c r="F168" s="3">
        <f>VLOOKUP($B168,元データ!$B$85:$L$105,MATCH(F$2,元データ!$B$3:$L$3,0),FALSE)</f>
        <v>2037</v>
      </c>
      <c r="G168" s="3">
        <f>VLOOKUP($B168,元データ!$B$85:$L$105,MATCH(G$2,元データ!$B$3:$L$3,0),FALSE)</f>
        <v>1366</v>
      </c>
      <c r="H168" s="3">
        <f>VLOOKUP($B168,元データ!$B$85:$L$105,MATCH(H$2,元データ!$B$3:$L$3,0),FALSE)</f>
        <v>971</v>
      </c>
      <c r="I168" s="3">
        <f>VLOOKUP($B168,元データ!$B$85:$L$105,MATCH(I$2,元データ!$B$3:$L$3,0),FALSE)</f>
        <v>831</v>
      </c>
      <c r="J168" s="3">
        <f>VLOOKUP($B168,元データ!$B$85:$L$105,MATCH(J$2,元データ!$B$3:$L$3,0),FALSE)</f>
        <v>866</v>
      </c>
      <c r="K168" s="3">
        <f>VLOOKUP($B168,元データ!$B$85:$L$105,MATCH(K$2,元データ!$B$3:$L$3,0),FALSE)</f>
        <v>849</v>
      </c>
      <c r="L168" s="3">
        <f>VLOOKUP($B168,元データ!$B$85:$L$105,MATCH(L$2,元データ!$B$3:$L$3,0),FALSE)</f>
        <v>916</v>
      </c>
    </row>
    <row r="170" spans="2:12">
      <c r="B170" s="6" t="s">
        <v>61</v>
      </c>
      <c r="C170" s="8" t="s">
        <v>19</v>
      </c>
      <c r="D170" s="8" t="s">
        <v>10</v>
      </c>
      <c r="E170" s="8" t="s">
        <v>12</v>
      </c>
      <c r="F170" s="8" t="s">
        <v>13</v>
      </c>
      <c r="G170" s="8" t="s">
        <v>14</v>
      </c>
      <c r="H170" s="8" t="s">
        <v>15</v>
      </c>
      <c r="I170" s="8" t="s">
        <v>16</v>
      </c>
      <c r="J170" s="8" t="s">
        <v>17</v>
      </c>
      <c r="K170" s="8" t="s">
        <v>11</v>
      </c>
      <c r="L170" s="8" t="s">
        <v>18</v>
      </c>
    </row>
    <row r="171" spans="2:12">
      <c r="B171" s="9" t="s">
        <v>46</v>
      </c>
      <c r="C171" s="3">
        <f>VLOOKUP($B171,元データ!$B$85:$L$105,MATCH(C$2,元データ!$B$3:$L$3,0),FALSE)</f>
        <v>2352.0678685047719</v>
      </c>
      <c r="D171" s="3">
        <f>VLOOKUP($B171,元データ!$B$85:$L$105,MATCH(D$2,元データ!$B$3:$L$3,0),FALSE)</f>
        <v>2218</v>
      </c>
      <c r="E171" s="3">
        <f>VLOOKUP($B171,元データ!$B$85:$L$105,MATCH(E$2,元データ!$B$3:$L$3,0),FALSE)</f>
        <v>2391</v>
      </c>
      <c r="F171" s="3">
        <f>VLOOKUP($B171,元データ!$B$85:$L$105,MATCH(F$2,元データ!$B$3:$L$3,0),FALSE)</f>
        <v>1885</v>
      </c>
      <c r="G171" s="3">
        <f>VLOOKUP($B171,元データ!$B$85:$L$105,MATCH(G$2,元データ!$B$3:$L$3,0),FALSE)</f>
        <v>1430</v>
      </c>
      <c r="H171" s="3">
        <f>VLOOKUP($B171,元データ!$B$85:$L$105,MATCH(H$2,元データ!$B$3:$L$3,0),FALSE)</f>
        <v>1151</v>
      </c>
      <c r="I171" s="3">
        <f>VLOOKUP($B171,元データ!$B$85:$L$105,MATCH(I$2,元データ!$B$3:$L$3,0),FALSE)</f>
        <v>1048</v>
      </c>
      <c r="J171" s="3">
        <f>VLOOKUP($B171,元データ!$B$85:$L$105,MATCH(J$2,元データ!$B$3:$L$3,0),FALSE)</f>
        <v>1022</v>
      </c>
      <c r="K171" s="3">
        <f>VLOOKUP($B171,元データ!$B$85:$L$105,MATCH(K$2,元データ!$B$3:$L$3,0),FALSE)</f>
        <v>965</v>
      </c>
      <c r="L171" s="3">
        <f>VLOOKUP($B171,元データ!$B$85:$L$105,MATCH(L$2,元データ!$B$3:$L$3,0),FALSE)</f>
        <v>885</v>
      </c>
    </row>
    <row r="172" spans="2:12">
      <c r="B172" s="9" t="s">
        <v>30</v>
      </c>
      <c r="C172" s="3">
        <f>VLOOKUP($B172,元データ!$B$85:$L$105,MATCH(C$2,元データ!$B$3:$L$3,0),FALSE)</f>
        <v>1124.8581157775254</v>
      </c>
      <c r="D172" s="3">
        <f>VLOOKUP($B172,元データ!$B$85:$L$105,MATCH(D$2,元データ!$B$3:$L$3,0),FALSE)</f>
        <v>991</v>
      </c>
      <c r="E172" s="3">
        <f>VLOOKUP($B172,元データ!$B$85:$L$105,MATCH(E$2,元データ!$B$3:$L$3,0),FALSE)</f>
        <v>1204</v>
      </c>
      <c r="F172" s="3">
        <f>VLOOKUP($B172,元データ!$B$85:$L$105,MATCH(F$2,元データ!$B$3:$L$3,0),FALSE)</f>
        <v>1151</v>
      </c>
      <c r="G172" s="3">
        <f>VLOOKUP($B172,元データ!$B$85:$L$105,MATCH(G$2,元データ!$B$3:$L$3,0),FALSE)</f>
        <v>841</v>
      </c>
      <c r="H172" s="3">
        <f>VLOOKUP($B172,元データ!$B$85:$L$105,MATCH(H$2,元データ!$B$3:$L$3,0),FALSE)</f>
        <v>703</v>
      </c>
      <c r="I172" s="3">
        <f>VLOOKUP($B172,元データ!$B$85:$L$105,MATCH(I$2,元データ!$B$3:$L$3,0),FALSE)</f>
        <v>708</v>
      </c>
      <c r="J172" s="3">
        <f>VLOOKUP($B172,元データ!$B$85:$L$105,MATCH(J$2,元データ!$B$3:$L$3,0),FALSE)</f>
        <v>836</v>
      </c>
      <c r="K172" s="3">
        <f>VLOOKUP($B172,元データ!$B$85:$L$105,MATCH(K$2,元データ!$B$3:$L$3,0),FALSE)</f>
        <v>743</v>
      </c>
      <c r="L172" s="3">
        <f>VLOOKUP($B172,元データ!$B$85:$L$105,MATCH(L$2,元データ!$B$3:$L$3,0),FALSE)</f>
        <v>769</v>
      </c>
    </row>
    <row r="173" spans="2:12">
      <c r="B173" s="9" t="s">
        <v>38</v>
      </c>
      <c r="C173" s="3">
        <f>VLOOKUP($B173,元データ!$B$85:$L$105,MATCH(C$2,元データ!$B$3:$L$3,0),FALSE)</f>
        <v>481.92771084337352</v>
      </c>
      <c r="D173" s="3">
        <f>VLOOKUP($B173,元データ!$B$85:$L$105,MATCH(D$2,元データ!$B$3:$L$3,0),FALSE)</f>
        <v>480</v>
      </c>
      <c r="E173" s="3">
        <f>VLOOKUP($B173,元データ!$B$85:$L$105,MATCH(E$2,元データ!$B$3:$L$3,0),FALSE)</f>
        <v>546</v>
      </c>
      <c r="F173" s="3">
        <f>VLOOKUP($B173,元データ!$B$85:$L$105,MATCH(F$2,元データ!$B$3:$L$3,0),FALSE)</f>
        <v>1065</v>
      </c>
      <c r="G173" s="3">
        <f>VLOOKUP($B173,元データ!$B$85:$L$105,MATCH(G$2,元データ!$B$3:$L$3,0),FALSE)</f>
        <v>813</v>
      </c>
      <c r="H173" s="3">
        <f>VLOOKUP($B173,元データ!$B$85:$L$105,MATCH(H$2,元データ!$B$3:$L$3,0),FALSE)</f>
        <v>819</v>
      </c>
      <c r="I173" s="3">
        <f>VLOOKUP($B173,元データ!$B$85:$L$105,MATCH(I$2,元データ!$B$3:$L$3,0),FALSE)</f>
        <v>826</v>
      </c>
      <c r="J173" s="3">
        <f>VLOOKUP($B173,元データ!$B$85:$L$105,MATCH(J$2,元データ!$B$3:$L$3,0),FALSE)</f>
        <v>749</v>
      </c>
      <c r="K173" s="3">
        <f>VLOOKUP($B173,元データ!$B$85:$L$105,MATCH(K$2,元データ!$B$3:$L$3,0),FALSE)</f>
        <v>802</v>
      </c>
      <c r="L173" s="3">
        <f>VLOOKUP($B173,元データ!$B$85:$L$105,MATCH(L$2,元データ!$B$3:$L$3,0),FALSE)</f>
        <v>760</v>
      </c>
    </row>
    <row r="174" spans="2:12">
      <c r="B174" s="9" t="s">
        <v>34</v>
      </c>
      <c r="C174" s="3">
        <f>VLOOKUP($B174,元データ!$B$85:$L$105,MATCH(C$2,元データ!$B$3:$L$3,0),FALSE)</f>
        <v>1085.4054054054054</v>
      </c>
      <c r="D174" s="3">
        <f>VLOOKUP($B174,元データ!$B$85:$L$105,MATCH(D$2,元データ!$B$3:$L$3,0),FALSE)</f>
        <v>1004</v>
      </c>
      <c r="E174" s="3">
        <f>VLOOKUP($B174,元データ!$B$85:$L$105,MATCH(E$2,元データ!$B$3:$L$3,0),FALSE)</f>
        <v>1131</v>
      </c>
      <c r="F174" s="3">
        <f>VLOOKUP($B174,元データ!$B$85:$L$105,MATCH(F$2,元データ!$B$3:$L$3,0),FALSE)</f>
        <v>1104</v>
      </c>
      <c r="G174" s="3">
        <f>VLOOKUP($B174,元データ!$B$85:$L$105,MATCH(G$2,元データ!$B$3:$L$3,0),FALSE)</f>
        <v>871</v>
      </c>
      <c r="H174" s="3">
        <f>VLOOKUP($B174,元データ!$B$85:$L$105,MATCH(H$2,元データ!$B$3:$L$3,0),FALSE)</f>
        <v>871</v>
      </c>
      <c r="I174" s="3">
        <f>VLOOKUP($B174,元データ!$B$85:$L$105,MATCH(I$2,元データ!$B$3:$L$3,0),FALSE)</f>
        <v>758</v>
      </c>
      <c r="J174" s="3">
        <f>VLOOKUP($B174,元データ!$B$85:$L$105,MATCH(J$2,元データ!$B$3:$L$3,0),FALSE)</f>
        <v>646</v>
      </c>
      <c r="K174" s="3">
        <f>VLOOKUP($B174,元データ!$B$85:$L$105,MATCH(K$2,元データ!$B$3:$L$3,0),FALSE)</f>
        <v>685</v>
      </c>
      <c r="L174" s="3">
        <f>VLOOKUP($B174,元データ!$B$85:$L$105,MATCH(L$2,元データ!$B$3:$L$3,0),FALSE)</f>
        <v>662</v>
      </c>
    </row>
    <row r="175" spans="2:12">
      <c r="B175" s="9" t="s">
        <v>42</v>
      </c>
      <c r="C175" s="3">
        <f>VLOOKUP($B175,元データ!$B$85:$L$105,MATCH(C$2,元データ!$B$3:$L$3,0),FALSE)</f>
        <v>2076.4462809917354</v>
      </c>
      <c r="D175" s="3">
        <f>VLOOKUP($B175,元データ!$B$85:$L$105,MATCH(D$2,元データ!$B$3:$L$3,0),FALSE)</f>
        <v>2010</v>
      </c>
      <c r="E175" s="3">
        <f>VLOOKUP($B175,元データ!$B$85:$L$105,MATCH(E$2,元データ!$B$3:$L$3,0),FALSE)</f>
        <v>1971</v>
      </c>
      <c r="F175" s="3">
        <f>VLOOKUP($B175,元データ!$B$85:$L$105,MATCH(F$2,元データ!$B$3:$L$3,0),FALSE)</f>
        <v>1458</v>
      </c>
      <c r="G175" s="3">
        <f>VLOOKUP($B175,元データ!$B$85:$L$105,MATCH(G$2,元データ!$B$3:$L$3,0),FALSE)</f>
        <v>956</v>
      </c>
      <c r="H175" s="3">
        <f>VLOOKUP($B175,元データ!$B$85:$L$105,MATCH(H$2,元データ!$B$3:$L$3,0),FALSE)</f>
        <v>825</v>
      </c>
      <c r="I175" s="3">
        <f>VLOOKUP($B175,元データ!$B$85:$L$105,MATCH(I$2,元データ!$B$3:$L$3,0),FALSE)</f>
        <v>754</v>
      </c>
      <c r="J175" s="3">
        <f>VLOOKUP($B175,元データ!$B$85:$L$105,MATCH(J$2,元データ!$B$3:$L$3,0),FALSE)</f>
        <v>600</v>
      </c>
      <c r="K175" s="3">
        <f>VLOOKUP($B175,元データ!$B$85:$L$105,MATCH(K$2,元データ!$B$3:$L$3,0),FALSE)</f>
        <v>630</v>
      </c>
      <c r="L175" s="3">
        <f>VLOOKUP($B175,元データ!$B$85:$L$105,MATCH(L$2,元データ!$B$3:$L$3,0),FALSE)</f>
        <v>584</v>
      </c>
    </row>
    <row r="176" spans="2:12">
      <c r="B176" s="9" t="s">
        <v>44</v>
      </c>
      <c r="C176" s="3">
        <f>VLOOKUP($B176,元データ!$B$85:$L$105,MATCH(C$2,元データ!$B$3:$L$3,0),FALSE)</f>
        <v>1612.6401630988787</v>
      </c>
      <c r="D176" s="3">
        <f>VLOOKUP($B176,元データ!$B$85:$L$105,MATCH(D$2,元データ!$B$3:$L$3,0),FALSE)</f>
        <v>1582</v>
      </c>
      <c r="E176" s="3">
        <f>VLOOKUP($B176,元データ!$B$85:$L$105,MATCH(E$2,元データ!$B$3:$L$3,0),FALSE)</f>
        <v>1892</v>
      </c>
      <c r="F176" s="3">
        <f>VLOOKUP($B176,元データ!$B$85:$L$105,MATCH(F$2,元データ!$B$3:$L$3,0),FALSE)</f>
        <v>1341</v>
      </c>
      <c r="G176" s="3">
        <f>VLOOKUP($B176,元データ!$B$85:$L$105,MATCH(G$2,元データ!$B$3:$L$3,0),FALSE)</f>
        <v>981</v>
      </c>
      <c r="H176" s="3">
        <f>VLOOKUP($B176,元データ!$B$85:$L$105,MATCH(H$2,元データ!$B$3:$L$3,0),FALSE)</f>
        <v>814</v>
      </c>
      <c r="I176" s="3">
        <f>VLOOKUP($B176,元データ!$B$85:$L$105,MATCH(I$2,元データ!$B$3:$L$3,0),FALSE)</f>
        <v>679</v>
      </c>
      <c r="J176" s="3">
        <f>VLOOKUP($B176,元データ!$B$85:$L$105,MATCH(J$2,元データ!$B$3:$L$3,0),FALSE)</f>
        <v>625</v>
      </c>
      <c r="K176" s="3">
        <f>VLOOKUP($B176,元データ!$B$85:$L$105,MATCH(K$2,元データ!$B$3:$L$3,0),FALSE)</f>
        <v>599</v>
      </c>
      <c r="L176" s="3">
        <f>VLOOKUP($B176,元データ!$B$85:$L$105,MATCH(L$2,元データ!$B$3:$L$3,0),FALSE)</f>
        <v>538</v>
      </c>
    </row>
    <row r="177" spans="2:12">
      <c r="B177" s="9" t="s">
        <v>36</v>
      </c>
      <c r="C177" s="3">
        <f>VLOOKUP($B177,元データ!$B$85:$L$105,MATCH(C$2,元データ!$B$3:$L$3,0),FALSE)</f>
        <v>492.06349206349211</v>
      </c>
      <c r="D177" s="3">
        <f>VLOOKUP($B177,元データ!$B$85:$L$105,MATCH(D$2,元データ!$B$3:$L$3,0),FALSE)</f>
        <v>558</v>
      </c>
      <c r="E177" s="3">
        <f>VLOOKUP($B177,元データ!$B$85:$L$105,MATCH(E$2,元データ!$B$3:$L$3,0),FALSE)</f>
        <v>593</v>
      </c>
      <c r="F177" s="3">
        <f>VLOOKUP($B177,元データ!$B$85:$L$105,MATCH(F$2,元データ!$B$3:$L$3,0),FALSE)</f>
        <v>558</v>
      </c>
      <c r="G177" s="3">
        <f>VLOOKUP($B177,元データ!$B$85:$L$105,MATCH(G$2,元データ!$B$3:$L$3,0),FALSE)</f>
        <v>443</v>
      </c>
      <c r="H177" s="3">
        <f>VLOOKUP($B177,元データ!$B$85:$L$105,MATCH(H$2,元データ!$B$3:$L$3,0),FALSE)</f>
        <v>444</v>
      </c>
      <c r="I177" s="3">
        <f>VLOOKUP($B177,元データ!$B$85:$L$105,MATCH(I$2,元データ!$B$3:$L$3,0),FALSE)</f>
        <v>467</v>
      </c>
      <c r="J177" s="3">
        <f>VLOOKUP($B177,元データ!$B$85:$L$105,MATCH(J$2,元データ!$B$3:$L$3,0),FALSE)</f>
        <v>471</v>
      </c>
      <c r="K177" s="3">
        <f>VLOOKUP($B177,元データ!$B$85:$L$105,MATCH(K$2,元データ!$B$3:$L$3,0),FALSE)</f>
        <v>555</v>
      </c>
      <c r="L177" s="3">
        <f>VLOOKUP($B177,元データ!$B$85:$L$105,MATCH(L$2,元データ!$B$3:$L$3,0),FALSE)</f>
        <v>537</v>
      </c>
    </row>
    <row r="178" spans="2:12">
      <c r="B178" s="9" t="s">
        <v>45</v>
      </c>
      <c r="C178" s="3">
        <f>VLOOKUP($B178,元データ!$B$85:$L$105,MATCH(C$2,元データ!$B$3:$L$3,0),FALSE)</f>
        <v>452.86885245901641</v>
      </c>
      <c r="D178" s="3">
        <f>VLOOKUP($B178,元データ!$B$85:$L$105,MATCH(D$2,元データ!$B$3:$L$3,0),FALSE)</f>
        <v>442</v>
      </c>
      <c r="E178" s="3">
        <f>VLOOKUP($B178,元データ!$B$85:$L$105,MATCH(E$2,元データ!$B$3:$L$3,0),FALSE)</f>
        <v>523</v>
      </c>
      <c r="F178" s="3">
        <f>VLOOKUP($B178,元データ!$B$85:$L$105,MATCH(F$2,元データ!$B$3:$L$3,0),FALSE)</f>
        <v>507</v>
      </c>
      <c r="G178" s="3">
        <f>VLOOKUP($B178,元データ!$B$85:$L$105,MATCH(G$2,元データ!$B$3:$L$3,0),FALSE)</f>
        <v>346</v>
      </c>
      <c r="H178" s="3">
        <f>VLOOKUP($B178,元データ!$B$85:$L$105,MATCH(H$2,元データ!$B$3:$L$3,0),FALSE)</f>
        <v>234</v>
      </c>
      <c r="I178" s="3">
        <f>VLOOKUP($B178,元データ!$B$85:$L$105,MATCH(I$2,元データ!$B$3:$L$3,0),FALSE)</f>
        <v>209</v>
      </c>
      <c r="J178" s="3">
        <f>VLOOKUP($B178,元データ!$B$85:$L$105,MATCH(J$2,元データ!$B$3:$L$3,0),FALSE)</f>
        <v>212</v>
      </c>
      <c r="K178" s="3">
        <f>VLOOKUP($B178,元データ!$B$85:$L$105,MATCH(K$2,元データ!$B$3:$L$3,0),FALSE)</f>
        <v>229</v>
      </c>
      <c r="L178" s="3">
        <f>VLOOKUP($B178,元データ!$B$85:$L$105,MATCH(L$2,元データ!$B$3:$L$3,0),FALSE)</f>
        <v>292</v>
      </c>
    </row>
    <row r="179" spans="2:12">
      <c r="B179" s="9" t="s">
        <v>39</v>
      </c>
      <c r="C179" s="3">
        <f>VLOOKUP($B179,元データ!$B$85:$L$105,MATCH(C$2,元データ!$B$3:$L$3,0),FALSE)</f>
        <v>475.11312217194569</v>
      </c>
      <c r="D179" s="3">
        <f>VLOOKUP($B179,元データ!$B$85:$L$105,MATCH(D$2,元データ!$B$3:$L$3,0),FALSE)</f>
        <v>420</v>
      </c>
      <c r="E179" s="3">
        <f>VLOOKUP($B179,元データ!$B$85:$L$105,MATCH(E$2,元データ!$B$3:$L$3,0),FALSE)</f>
        <v>491</v>
      </c>
      <c r="F179" s="3">
        <f>VLOOKUP($B179,元データ!$B$85:$L$105,MATCH(F$2,元データ!$B$3:$L$3,0),FALSE)</f>
        <v>474</v>
      </c>
      <c r="G179" s="3">
        <f>VLOOKUP($B179,元データ!$B$85:$L$105,MATCH(G$2,元データ!$B$3:$L$3,0),FALSE)</f>
        <v>360</v>
      </c>
      <c r="H179" s="3">
        <f>VLOOKUP($B179,元データ!$B$85:$L$105,MATCH(H$2,元データ!$B$3:$L$3,0),FALSE)</f>
        <v>302</v>
      </c>
      <c r="I179" s="3">
        <f>VLOOKUP($B179,元データ!$B$85:$L$105,MATCH(I$2,元データ!$B$3:$L$3,0),FALSE)</f>
        <v>306</v>
      </c>
      <c r="J179" s="3">
        <f>VLOOKUP($B179,元データ!$B$85:$L$105,MATCH(J$2,元データ!$B$3:$L$3,0),FALSE)</f>
        <v>297</v>
      </c>
      <c r="K179" s="3">
        <f>VLOOKUP($B179,元データ!$B$85:$L$105,MATCH(K$2,元データ!$B$3:$L$3,0),FALSE)</f>
        <v>300</v>
      </c>
      <c r="L179" s="3">
        <f>VLOOKUP($B179,元データ!$B$85:$L$105,MATCH(L$2,元データ!$B$3:$L$3,0),FALSE)</f>
        <v>255</v>
      </c>
    </row>
    <row r="180" spans="2:12">
      <c r="B180" s="9" t="s">
        <v>25</v>
      </c>
      <c r="C180" s="3">
        <f>VLOOKUP($B180,元データ!$B$85:$L$105,MATCH(C$2,元データ!$B$3:$L$3,0),FALSE)</f>
        <v>337.88706739526407</v>
      </c>
      <c r="D180" s="3">
        <f>VLOOKUP($B180,元データ!$B$85:$L$105,MATCH(D$2,元データ!$B$3:$L$3,0),FALSE)</f>
        <v>371</v>
      </c>
      <c r="E180" s="3">
        <f>VLOOKUP($B180,元データ!$B$85:$L$105,MATCH(E$2,元データ!$B$3:$L$3,0),FALSE)</f>
        <v>525</v>
      </c>
      <c r="F180" s="3">
        <f>VLOOKUP($B180,元データ!$B$85:$L$105,MATCH(F$2,元データ!$B$3:$L$3,0),FALSE)</f>
        <v>343</v>
      </c>
      <c r="G180" s="3">
        <f>VLOOKUP($B180,元データ!$B$85:$L$105,MATCH(G$2,元データ!$B$3:$L$3,0),FALSE)</f>
        <v>267</v>
      </c>
      <c r="H180" s="3">
        <f>VLOOKUP($B180,元データ!$B$85:$L$105,MATCH(H$2,元データ!$B$3:$L$3,0),FALSE)</f>
        <v>225</v>
      </c>
      <c r="I180" s="3">
        <f>VLOOKUP($B180,元データ!$B$85:$L$105,MATCH(I$2,元データ!$B$3:$L$3,0),FALSE)</f>
        <v>166</v>
      </c>
      <c r="J180" s="3">
        <f>VLOOKUP($B180,元データ!$B$85:$L$105,MATCH(J$2,元データ!$B$3:$L$3,0),FALSE)</f>
        <v>126</v>
      </c>
      <c r="K180" s="3">
        <f>VLOOKUP($B180,元データ!$B$85:$L$105,MATCH(K$2,元データ!$B$3:$L$3,0),FALSE)</f>
        <v>126</v>
      </c>
      <c r="L180" s="3">
        <f>VLOOKUP($B180,元データ!$B$85:$L$105,MATCH(L$2,元データ!$B$3:$L$3,0),FALSE)</f>
        <v>148</v>
      </c>
    </row>
    <row r="181" spans="2:12">
      <c r="B181" s="9" t="s">
        <v>47</v>
      </c>
      <c r="C181" s="3">
        <f>VLOOKUP($B181,元データ!$B$85:$L$105,MATCH(C$2,元データ!$B$3:$L$3,0),FALSE)</f>
        <v>115.03623188405795</v>
      </c>
      <c r="D181" s="3">
        <f>VLOOKUP($B181,元データ!$B$85:$L$105,MATCH(D$2,元データ!$B$3:$L$3,0),FALSE)</f>
        <v>127</v>
      </c>
      <c r="E181" s="3">
        <f>VLOOKUP($B181,元データ!$B$85:$L$105,MATCH(E$2,元データ!$B$3:$L$3,0),FALSE)</f>
        <v>164</v>
      </c>
      <c r="F181" s="3">
        <f>VLOOKUP($B181,元データ!$B$85:$L$105,MATCH(F$2,元データ!$B$3:$L$3,0),FALSE)</f>
        <v>113</v>
      </c>
      <c r="G181" s="3">
        <f>VLOOKUP($B181,元データ!$B$85:$L$105,MATCH(G$2,元データ!$B$3:$L$3,0),FALSE)</f>
        <v>66</v>
      </c>
      <c r="H181" s="3">
        <f>VLOOKUP($B181,元データ!$B$85:$L$105,MATCH(H$2,元データ!$B$3:$L$3,0),FALSE)</f>
        <v>54</v>
      </c>
      <c r="I181" s="3">
        <f>VLOOKUP($B181,元データ!$B$85:$L$105,MATCH(I$2,元データ!$B$3:$L$3,0),FALSE)</f>
        <v>50</v>
      </c>
      <c r="J181" s="3">
        <f>VLOOKUP($B181,元データ!$B$85:$L$105,MATCH(J$2,元データ!$B$3:$L$3,0),FALSE)</f>
        <v>52</v>
      </c>
      <c r="K181" s="3">
        <f>VLOOKUP($B181,元データ!$B$85:$L$105,MATCH(K$2,元データ!$B$3:$L$3,0),FALSE)</f>
        <v>54</v>
      </c>
      <c r="L181" s="3">
        <f>VLOOKUP($B181,元データ!$B$85:$L$105,MATCH(L$2,元データ!$B$3:$L$3,0),FALSE)</f>
        <v>58</v>
      </c>
    </row>
    <row r="183" spans="2:12">
      <c r="B183" s="6" t="s">
        <v>23</v>
      </c>
      <c r="C183" s="8" t="s">
        <v>19</v>
      </c>
      <c r="D183" s="8" t="s">
        <v>10</v>
      </c>
      <c r="E183" s="8" t="s">
        <v>12</v>
      </c>
      <c r="F183" s="8" t="s">
        <v>13</v>
      </c>
      <c r="G183" s="8" t="s">
        <v>14</v>
      </c>
      <c r="H183" s="8" t="s">
        <v>15</v>
      </c>
      <c r="I183" s="8" t="s">
        <v>16</v>
      </c>
      <c r="J183" s="8" t="s">
        <v>17</v>
      </c>
      <c r="K183" s="8" t="s">
        <v>11</v>
      </c>
      <c r="L183" s="8" t="s">
        <v>18</v>
      </c>
    </row>
    <row r="184" spans="2:12">
      <c r="B184" s="9" t="s">
        <v>47</v>
      </c>
      <c r="C184" s="7">
        <f>VLOOKUP($B184,元データ!$P$85:$Z$105,MATCH(C$27,元データ!$P$3:$Z$3,0),FALSE)</f>
        <v>2.9151193312528193E-3</v>
      </c>
      <c r="D184" s="7">
        <f>VLOOKUP($B184,元データ!$P$85:$Z$105,MATCH(D$27,元データ!$P$3:$Z$3,0),FALSE)</f>
        <v>3.2673012606122976E-3</v>
      </c>
      <c r="E184" s="7">
        <f>VLOOKUP($B184,元データ!$P$85:$Z$105,MATCH(E$27,元データ!$P$3:$Z$3,0),FALSE)</f>
        <v>3.5768811341330424E-3</v>
      </c>
      <c r="F184" s="7">
        <f>VLOOKUP($B184,元データ!$P$85:$Z$105,MATCH(F$27,元データ!$P$3:$Z$3,0),FALSE)</f>
        <v>2.770966159882295E-3</v>
      </c>
      <c r="G184" s="7">
        <f>VLOOKUP($B184,元データ!$P$85:$Z$105,MATCH(G$27,元データ!$P$3:$Z$3,0),FALSE)</f>
        <v>2.175346077785102E-3</v>
      </c>
      <c r="H184" s="7">
        <f>VLOOKUP($B184,元データ!$P$85:$Z$105,MATCH(H$27,元データ!$P$3:$Z$3,0),FALSE)</f>
        <v>1.9758507135016466E-3</v>
      </c>
      <c r="I184" s="7">
        <f>VLOOKUP($B184,元データ!$P$85:$Z$105,MATCH(I$27,元データ!$P$3:$Z$3,0),FALSE)</f>
        <v>1.966955153422502E-3</v>
      </c>
      <c r="J184" s="7">
        <f>VLOOKUP($B184,元データ!$P$85:$Z$105,MATCH(J$27,元データ!$P$3:$Z$3,0),FALSE)</f>
        <v>2.0384163073304588E-3</v>
      </c>
      <c r="K184" s="7">
        <f>VLOOKUP($B184,元データ!$P$85:$Z$105,MATCH(K$27,元データ!$P$3:$Z$3,0),FALSE)</f>
        <v>2.1608643457382954E-3</v>
      </c>
      <c r="L184" s="7">
        <f>VLOOKUP($B184,元データ!$P$85:$Z$105,MATCH(L$27,元データ!$P$3:$Z$3,0),FALSE)</f>
        <v>2.32E-3</v>
      </c>
    </row>
    <row r="185" spans="2:12">
      <c r="B185" s="9" t="s">
        <v>25</v>
      </c>
      <c r="C185" s="7">
        <f>VLOOKUP($B185,元データ!$P$85:$Z$105,MATCH(C$27,元データ!$P$3:$Z$3,0),FALSE)</f>
        <v>8.5623555797359179E-3</v>
      </c>
      <c r="D185" s="7">
        <f>VLOOKUP($B185,元データ!$P$85:$Z$105,MATCH(D$27,元データ!$P$3:$Z$3,0),FALSE)</f>
        <v>9.5446359660406477E-3</v>
      </c>
      <c r="E185" s="7">
        <f>VLOOKUP($B185,元データ!$P$85:$Z$105,MATCH(E$27,元データ!$P$3:$Z$3,0),FALSE)</f>
        <v>1.1450381679389313E-2</v>
      </c>
      <c r="F185" s="7">
        <f>VLOOKUP($B185,元データ!$P$85:$Z$105,MATCH(F$27,元データ!$P$3:$Z$3,0),FALSE)</f>
        <v>8.4109857773418343E-3</v>
      </c>
      <c r="G185" s="7">
        <f>VLOOKUP($B185,元データ!$P$85:$Z$105,MATCH(G$27,元データ!$P$3:$Z$3,0),FALSE)</f>
        <v>8.8002636783124592E-3</v>
      </c>
      <c r="H185" s="7">
        <f>VLOOKUP($B185,元データ!$P$85:$Z$105,MATCH(H$27,元データ!$P$3:$Z$3,0),FALSE)</f>
        <v>8.2327113062568603E-3</v>
      </c>
      <c r="I185" s="7">
        <f>VLOOKUP($B185,元データ!$P$85:$Z$105,MATCH(I$27,元データ!$P$3:$Z$3,0),FALSE)</f>
        <v>6.530291109362707E-3</v>
      </c>
      <c r="J185" s="7">
        <f>VLOOKUP($B185,元データ!$P$85:$Z$105,MATCH(J$27,元データ!$P$3:$Z$3,0),FALSE)</f>
        <v>4.9392395139161117E-3</v>
      </c>
      <c r="K185" s="7">
        <f>VLOOKUP($B185,元データ!$P$85:$Z$105,MATCH(K$27,元データ!$P$3:$Z$3,0),FALSE)</f>
        <v>5.0420168067226894E-3</v>
      </c>
      <c r="L185" s="7">
        <f>VLOOKUP($B185,元データ!$P$85:$Z$105,MATCH(L$27,元データ!$P$3:$Z$3,0),FALSE)</f>
        <v>5.9199999999999999E-3</v>
      </c>
    </row>
    <row r="186" spans="2:12">
      <c r="B186" s="9" t="s">
        <v>39</v>
      </c>
      <c r="C186" s="7">
        <f>VLOOKUP($B186,元データ!$P$85:$Z$105,MATCH(C$27,元データ!$P$3:$Z$3,0),FALSE)</f>
        <v>1.2039784546935078E-2</v>
      </c>
      <c r="D186" s="7">
        <f>VLOOKUP($B186,元データ!$P$85:$Z$105,MATCH(D$27,元データ!$P$3:$Z$3,0),FALSE)</f>
        <v>1.0805248263442244E-2</v>
      </c>
      <c r="E186" s="7">
        <f>VLOOKUP($B186,元データ!$P$85:$Z$105,MATCH(E$27,元データ!$P$3:$Z$3,0),FALSE)</f>
        <v>1.0708833151581243E-2</v>
      </c>
      <c r="F186" s="7">
        <f>VLOOKUP($B186,元データ!$P$85:$Z$105,MATCH(F$27,元データ!$P$3:$Z$3,0),FALSE)</f>
        <v>1.1623344776851398E-2</v>
      </c>
      <c r="G186" s="7">
        <f>VLOOKUP($B186,元データ!$P$85:$Z$105,MATCH(G$27,元データ!$P$3:$Z$3,0),FALSE)</f>
        <v>1.1865524060646011E-2</v>
      </c>
      <c r="H186" s="7">
        <f>VLOOKUP($B186,元データ!$P$85:$Z$105,MATCH(H$27,元データ!$P$3:$Z$3,0),FALSE)</f>
        <v>1.1050128064398097E-2</v>
      </c>
      <c r="I186" s="7">
        <f>VLOOKUP($B186,元データ!$P$85:$Z$105,MATCH(I$27,元データ!$P$3:$Z$3,0),FALSE)</f>
        <v>1.2037765538945712E-2</v>
      </c>
      <c r="J186" s="7">
        <f>VLOOKUP($B186,元データ!$P$85:$Z$105,MATCH(J$27,元データ!$P$3:$Z$3,0),FALSE)</f>
        <v>1.164249313994512E-2</v>
      </c>
      <c r="K186" s="7">
        <f>VLOOKUP($B186,元データ!$P$85:$Z$105,MATCH(K$27,元データ!$P$3:$Z$3,0),FALSE)</f>
        <v>1.2004801920768308E-2</v>
      </c>
      <c r="L186" s="7">
        <f>VLOOKUP($B186,元データ!$P$85:$Z$105,MATCH(L$27,元データ!$P$3:$Z$3,0),FALSE)</f>
        <v>1.0200000000000001E-2</v>
      </c>
    </row>
    <row r="187" spans="2:12">
      <c r="B187" s="9" t="s">
        <v>45</v>
      </c>
      <c r="C187" s="7">
        <f>VLOOKUP($B187,元データ!$P$85:$Z$105,MATCH(C$27,元データ!$P$3:$Z$3,0),FALSE)</f>
        <v>1.1476095180656834E-2</v>
      </c>
      <c r="D187" s="7">
        <f>VLOOKUP($B187,元データ!$P$85:$Z$105,MATCH(D$27,元データ!$P$3:$Z$3,0),FALSE)</f>
        <v>1.137123745819398E-2</v>
      </c>
      <c r="E187" s="7">
        <f>VLOOKUP($B187,元データ!$P$85:$Z$105,MATCH(E$27,元データ!$P$3:$Z$3,0),FALSE)</f>
        <v>1.1406761177753544E-2</v>
      </c>
      <c r="F187" s="7">
        <f>VLOOKUP($B187,元データ!$P$85:$Z$105,MATCH(F$27,元データ!$P$3:$Z$3,0),FALSE)</f>
        <v>1.2432564982834723E-2</v>
      </c>
      <c r="G187" s="7">
        <f>VLOOKUP($B187,元データ!$P$85:$Z$105,MATCH(G$27,元データ!$P$3:$Z$3,0),FALSE)</f>
        <v>1.1404087013843111E-2</v>
      </c>
      <c r="H187" s="7">
        <f>VLOOKUP($B187,元データ!$P$85:$Z$105,MATCH(H$27,元データ!$P$3:$Z$3,0),FALSE)</f>
        <v>8.5620197585071344E-3</v>
      </c>
      <c r="I187" s="7">
        <f>VLOOKUP($B187,元データ!$P$85:$Z$105,MATCH(I$27,元データ!$P$3:$Z$3,0),FALSE)</f>
        <v>8.2218725413060589E-3</v>
      </c>
      <c r="J187" s="7">
        <f>VLOOKUP($B187,元データ!$P$85:$Z$105,MATCH(J$27,元データ!$P$3:$Z$3,0),FALSE)</f>
        <v>8.3104664837318695E-3</v>
      </c>
      <c r="K187" s="7">
        <f>VLOOKUP($B187,元データ!$P$85:$Z$105,MATCH(K$27,元データ!$P$3:$Z$3,0),FALSE)</f>
        <v>9.1636654661864745E-3</v>
      </c>
      <c r="L187" s="7">
        <f>VLOOKUP($B187,元データ!$P$85:$Z$105,MATCH(L$27,元データ!$P$3:$Z$3,0),FALSE)</f>
        <v>1.1679999999999999E-2</v>
      </c>
    </row>
    <row r="188" spans="2:12">
      <c r="B188" s="9" t="s">
        <v>36</v>
      </c>
      <c r="C188" s="7">
        <f>VLOOKUP($B188,元データ!$P$85:$Z$105,MATCH(C$27,元データ!$P$3:$Z$3,0),FALSE)</f>
        <v>1.2469321833870329E-2</v>
      </c>
      <c r="D188" s="7">
        <f>VLOOKUP($B188,元データ!$P$85:$Z$105,MATCH(D$27,元データ!$P$3:$Z$3,0),FALSE)</f>
        <v>1.4355544121430409E-2</v>
      </c>
      <c r="E188" s="7">
        <f>VLOOKUP($B188,元データ!$P$85:$Z$105,MATCH(E$27,元データ!$P$3:$Z$3,0),FALSE)</f>
        <v>1.2933478735005452E-2</v>
      </c>
      <c r="F188" s="7">
        <f>VLOOKUP($B188,元データ!$P$85:$Z$105,MATCH(F$27,元データ!$P$3:$Z$3,0),FALSE)</f>
        <v>1.3683178028445316E-2</v>
      </c>
      <c r="G188" s="7">
        <f>VLOOKUP($B188,元データ!$P$85:$Z$105,MATCH(G$27,元データ!$P$3:$Z$3,0),FALSE)</f>
        <v>1.4601186552406064E-2</v>
      </c>
      <c r="H188" s="7">
        <f>VLOOKUP($B188,元データ!$P$85:$Z$105,MATCH(H$27,元データ!$P$3:$Z$3,0),FALSE)</f>
        <v>1.624588364434687E-2</v>
      </c>
      <c r="I188" s="7">
        <f>VLOOKUP($B188,元データ!$P$85:$Z$105,MATCH(I$27,元データ!$P$3:$Z$3,0),FALSE)</f>
        <v>1.8371361132966169E-2</v>
      </c>
      <c r="J188" s="7">
        <f>VLOOKUP($B188,元データ!$P$85:$Z$105,MATCH(J$27,元データ!$P$3:$Z$3,0),FALSE)</f>
        <v>1.8463347706781656E-2</v>
      </c>
      <c r="K188" s="7">
        <f>VLOOKUP($B188,元データ!$P$85:$Z$105,MATCH(K$27,元データ!$P$3:$Z$3,0),FALSE)</f>
        <v>2.220888355342137E-2</v>
      </c>
      <c r="L188" s="7">
        <f>VLOOKUP($B188,元データ!$P$85:$Z$105,MATCH(L$27,元データ!$P$3:$Z$3,0),FALSE)</f>
        <v>2.1479999999999999E-2</v>
      </c>
    </row>
    <row r="189" spans="2:12">
      <c r="B189" s="9" t="s">
        <v>44</v>
      </c>
      <c r="C189" s="7">
        <f>VLOOKUP($B189,元データ!$P$85:$Z$105,MATCH(C$27,元データ!$P$3:$Z$3,0),FALSE)</f>
        <v>4.0865720623936085E-2</v>
      </c>
      <c r="D189" s="7">
        <f>VLOOKUP($B189,元データ!$P$85:$Z$105,MATCH(D$27,元データ!$P$3:$Z$3,0),FALSE)</f>
        <v>4.0699768458965786E-2</v>
      </c>
      <c r="E189" s="7">
        <f>VLOOKUP($B189,元データ!$P$85:$Z$105,MATCH(E$27,元データ!$P$3:$Z$3,0),FALSE)</f>
        <v>4.1264994547437296E-2</v>
      </c>
      <c r="F189" s="7">
        <f>VLOOKUP($B189,元データ!$P$85:$Z$105,MATCH(F$27,元データ!$P$3:$Z$3,0),FALSE)</f>
        <v>3.2883766552231485E-2</v>
      </c>
      <c r="G189" s="7">
        <f>VLOOKUP($B189,元データ!$P$85:$Z$105,MATCH(G$27,元データ!$P$3:$Z$3,0),FALSE)</f>
        <v>3.2333553065260381E-2</v>
      </c>
      <c r="H189" s="7">
        <f>VLOOKUP($B189,元データ!$P$85:$Z$105,MATCH(H$27,元データ!$P$3:$Z$3,0),FALSE)</f>
        <v>2.9784120014635932E-2</v>
      </c>
      <c r="I189" s="7">
        <f>VLOOKUP($B189,元データ!$P$85:$Z$105,MATCH(I$27,元データ!$P$3:$Z$3,0),FALSE)</f>
        <v>2.6711250983477576E-2</v>
      </c>
      <c r="J189" s="7">
        <f>VLOOKUP($B189,元データ!$P$85:$Z$105,MATCH(J$27,元データ!$P$3:$Z$3,0),FALSE)</f>
        <v>2.4500196001568011E-2</v>
      </c>
      <c r="K189" s="7">
        <f>VLOOKUP($B189,元データ!$P$85:$Z$105,MATCH(K$27,元データ!$P$3:$Z$3,0),FALSE)</f>
        <v>2.3969587835134053E-2</v>
      </c>
      <c r="L189" s="7">
        <f>VLOOKUP($B189,元データ!$P$85:$Z$105,MATCH(L$27,元データ!$P$3:$Z$3,0),FALSE)</f>
        <v>2.1520000000000001E-2</v>
      </c>
    </row>
    <row r="190" spans="2:12">
      <c r="B190" s="9" t="s">
        <v>42</v>
      </c>
      <c r="C190" s="7">
        <f>VLOOKUP($B190,元データ!$P$85:$Z$105,MATCH(C$27,元データ!$P$3:$Z$3,0),FALSE)</f>
        <v>5.2618975733904276E-2</v>
      </c>
      <c r="D190" s="7">
        <f>VLOOKUP($B190,元データ!$P$85:$Z$105,MATCH(D$27,元データ!$P$3:$Z$3,0),FALSE)</f>
        <v>5.1710830975045023E-2</v>
      </c>
      <c r="E190" s="7">
        <f>VLOOKUP($B190,元データ!$P$85:$Z$105,MATCH(E$27,元データ!$P$3:$Z$3,0),FALSE)</f>
        <v>4.2988004362050164E-2</v>
      </c>
      <c r="F190" s="7">
        <f>VLOOKUP($B190,元データ!$P$85:$Z$105,MATCH(F$27,元データ!$P$3:$Z$3,0),FALSE)</f>
        <v>3.5752820009808728E-2</v>
      </c>
      <c r="G190" s="7">
        <f>VLOOKUP($B190,元データ!$P$85:$Z$105,MATCH(G$27,元データ!$P$3:$Z$3,0),FALSE)</f>
        <v>3.1509558338826633E-2</v>
      </c>
      <c r="H190" s="7">
        <f>VLOOKUP($B190,元データ!$P$85:$Z$105,MATCH(H$27,元データ!$P$3:$Z$3,0),FALSE)</f>
        <v>3.0186608122941824E-2</v>
      </c>
      <c r="I190" s="7">
        <f>VLOOKUP($B190,元データ!$P$85:$Z$105,MATCH(I$27,元データ!$P$3:$Z$3,0),FALSE)</f>
        <v>2.9661683713611331E-2</v>
      </c>
      <c r="J190" s="7">
        <f>VLOOKUP($B190,元データ!$P$85:$Z$105,MATCH(J$27,元データ!$P$3:$Z$3,0),FALSE)</f>
        <v>2.3520188161505293E-2</v>
      </c>
      <c r="K190" s="7">
        <f>VLOOKUP($B190,元データ!$P$85:$Z$105,MATCH(K$27,元データ!$P$3:$Z$3,0),FALSE)</f>
        <v>2.5210084033613446E-2</v>
      </c>
      <c r="L190" s="7">
        <f>VLOOKUP($B190,元データ!$P$85:$Z$105,MATCH(L$27,元データ!$P$3:$Z$3,0),FALSE)</f>
        <v>2.3359999999999999E-2</v>
      </c>
    </row>
    <row r="191" spans="2:12">
      <c r="B191" s="9" t="s">
        <v>34</v>
      </c>
      <c r="C191" s="7">
        <f>VLOOKUP($B191,元データ!$P$85:$Z$105,MATCH(C$27,元データ!$P$3:$Z$3,0),FALSE)</f>
        <v>2.7505127973355397E-2</v>
      </c>
      <c r="D191" s="7">
        <f>VLOOKUP($B191,元データ!$P$85:$Z$105,MATCH(D$27,元データ!$P$3:$Z$3,0),FALSE)</f>
        <v>2.5829688705942887E-2</v>
      </c>
      <c r="E191" s="7">
        <f>VLOOKUP($B191,元データ!$P$85:$Z$105,MATCH(E$27,元データ!$P$3:$Z$3,0),FALSE)</f>
        <v>2.4667393675027263E-2</v>
      </c>
      <c r="F191" s="7">
        <f>VLOOKUP($B191,元データ!$P$85:$Z$105,MATCH(F$27,元データ!$P$3:$Z$3,0),FALSE)</f>
        <v>2.7072094163805786E-2</v>
      </c>
      <c r="G191" s="7">
        <f>VLOOKUP($B191,元データ!$P$85:$Z$105,MATCH(G$27,元データ!$P$3:$Z$3,0),FALSE)</f>
        <v>2.8707976268951878E-2</v>
      </c>
      <c r="H191" s="7">
        <f>VLOOKUP($B191,元データ!$P$85:$Z$105,MATCH(H$27,元データ!$P$3:$Z$3,0),FALSE)</f>
        <v>3.1869740212221005E-2</v>
      </c>
      <c r="I191" s="7">
        <f>VLOOKUP($B191,元データ!$P$85:$Z$105,MATCH(I$27,元データ!$P$3:$Z$3,0),FALSE)</f>
        <v>2.981904012588513E-2</v>
      </c>
      <c r="J191" s="7">
        <f>VLOOKUP($B191,元データ!$P$85:$Z$105,MATCH(J$27,元データ!$P$3:$Z$3,0),FALSE)</f>
        <v>2.5323402587220697E-2</v>
      </c>
      <c r="K191" s="7">
        <f>VLOOKUP($B191,元データ!$P$85:$Z$105,MATCH(K$27,元データ!$P$3:$Z$3,0),FALSE)</f>
        <v>2.7410964385754303E-2</v>
      </c>
      <c r="L191" s="7">
        <f>VLOOKUP($B191,元データ!$P$85:$Z$105,MATCH(L$27,元データ!$P$3:$Z$3,0),FALSE)</f>
        <v>2.648E-2</v>
      </c>
    </row>
    <row r="192" spans="2:12">
      <c r="B192" s="9" t="s">
        <v>38</v>
      </c>
      <c r="C192" s="7">
        <f>VLOOKUP($B192,元データ!$P$85:$Z$105,MATCH(C$27,元データ!$P$3:$Z$3,0),FALSE)</f>
        <v>1.2212472219725313E-2</v>
      </c>
      <c r="D192" s="7">
        <f>VLOOKUP($B192,元データ!$P$85:$Z$105,MATCH(D$27,元データ!$P$3:$Z$3,0),FALSE)</f>
        <v>1.2348855158219707E-2</v>
      </c>
      <c r="E192" s="7">
        <f>VLOOKUP($B192,元データ!$P$85:$Z$105,MATCH(E$27,元データ!$P$3:$Z$3,0),FALSE)</f>
        <v>1.1908396946564885E-2</v>
      </c>
      <c r="F192" s="7">
        <f>VLOOKUP($B192,元データ!$P$85:$Z$105,MATCH(F$27,元データ!$P$3:$Z$3,0),FALSE)</f>
        <v>2.611574301128004E-2</v>
      </c>
      <c r="G192" s="7">
        <f>VLOOKUP($B192,元データ!$P$85:$Z$105,MATCH(G$27,元データ!$P$3:$Z$3,0),FALSE)</f>
        <v>2.6796308503625577E-2</v>
      </c>
      <c r="H192" s="7">
        <f>VLOOKUP($B192,元データ!$P$85:$Z$105,MATCH(H$27,元データ!$P$3:$Z$3,0),FALSE)</f>
        <v>2.9967069154774973E-2</v>
      </c>
      <c r="I192" s="7">
        <f>VLOOKUP($B192,元データ!$P$85:$Z$105,MATCH(I$27,元データ!$P$3:$Z$3,0),FALSE)</f>
        <v>3.2494099134539732E-2</v>
      </c>
      <c r="J192" s="7">
        <f>VLOOKUP($B192,元データ!$P$85:$Z$105,MATCH(J$27,元データ!$P$3:$Z$3,0),FALSE)</f>
        <v>2.9361034888279108E-2</v>
      </c>
      <c r="K192" s="7">
        <f>VLOOKUP($B192,元データ!$P$85:$Z$105,MATCH(K$27,元データ!$P$3:$Z$3,0),FALSE)</f>
        <v>3.209283713485394E-2</v>
      </c>
      <c r="L192" s="7">
        <f>VLOOKUP($B192,元データ!$P$85:$Z$105,MATCH(L$27,元データ!$P$3:$Z$3,0),FALSE)</f>
        <v>3.04E-2</v>
      </c>
    </row>
    <row r="193" spans="2:12">
      <c r="B193" s="9" t="s">
        <v>30</v>
      </c>
      <c r="C193" s="7">
        <f>VLOOKUP($B193,元データ!$P$85:$Z$105,MATCH(C$27,元データ!$P$3:$Z$3,0),FALSE)</f>
        <v>2.8504894366886094E-2</v>
      </c>
      <c r="D193" s="7">
        <f>VLOOKUP($B193,元データ!$P$85:$Z$105,MATCH(D$27,元データ!$P$3:$Z$3,0),FALSE)</f>
        <v>2.549524054540777E-2</v>
      </c>
      <c r="E193" s="7">
        <f>VLOOKUP($B193,元データ!$P$85:$Z$105,MATCH(E$27,元データ!$P$3:$Z$3,0),FALSE)</f>
        <v>2.6259541984732824E-2</v>
      </c>
      <c r="F193" s="7">
        <f>VLOOKUP($B193,元データ!$P$85:$Z$105,MATCH(F$27,元データ!$P$3:$Z$3,0),FALSE)</f>
        <v>2.822461991172143E-2</v>
      </c>
      <c r="G193" s="7">
        <f>VLOOKUP($B193,元データ!$P$85:$Z$105,MATCH(G$27,元データ!$P$3:$Z$3,0),FALSE)</f>
        <v>2.7719182597231377E-2</v>
      </c>
      <c r="H193" s="7">
        <f>VLOOKUP($B193,元データ!$P$85:$Z$105,MATCH(H$27,元データ!$P$3:$Z$3,0),FALSE)</f>
        <v>2.5722649103549215E-2</v>
      </c>
      <c r="I193" s="7">
        <f>VLOOKUP($B193,元データ!$P$85:$Z$105,MATCH(I$27,元データ!$P$3:$Z$3,0),FALSE)</f>
        <v>2.7852084972462627E-2</v>
      </c>
      <c r="J193" s="7">
        <f>VLOOKUP($B193,元データ!$P$85:$Z$105,MATCH(J$27,元データ!$P$3:$Z$3,0),FALSE)</f>
        <v>3.2771462171697373E-2</v>
      </c>
      <c r="K193" s="7">
        <f>VLOOKUP($B193,元データ!$P$85:$Z$105,MATCH(K$27,元データ!$P$3:$Z$3,0),FALSE)</f>
        <v>2.9731892757102842E-2</v>
      </c>
      <c r="L193" s="7">
        <f>VLOOKUP($B193,元データ!$P$85:$Z$105,MATCH(L$27,元データ!$P$3:$Z$3,0),FALSE)</f>
        <v>3.0759999999999999E-2</v>
      </c>
    </row>
    <row r="194" spans="2:12">
      <c r="B194" s="9" t="s">
        <v>46</v>
      </c>
      <c r="C194" s="7">
        <f>VLOOKUP($B194,元データ!$P$85:$Z$105,MATCH(C$27,元データ!$P$3:$Z$3,0),FALSE)</f>
        <v>5.9603469268772843E-2</v>
      </c>
      <c r="D194" s="7">
        <f>VLOOKUP($B194,元データ!$P$85:$Z$105,MATCH(D$27,元データ!$P$3:$Z$3,0),FALSE)</f>
        <v>5.7062001543606897E-2</v>
      </c>
      <c r="E194" s="7">
        <f>VLOOKUP($B194,元データ!$P$85:$Z$105,MATCH(E$27,元データ!$P$3:$Z$3,0),FALSE)</f>
        <v>5.2148309705561613E-2</v>
      </c>
      <c r="F194" s="7">
        <f>VLOOKUP($B194,元データ!$P$85:$Z$105,MATCH(F$27,元データ!$P$3:$Z$3,0),FALSE)</f>
        <v>4.6223639038744484E-2</v>
      </c>
      <c r="G194" s="7">
        <f>VLOOKUP($B194,元データ!$P$85:$Z$105,MATCH(G$27,元データ!$P$3:$Z$3,0),FALSE)</f>
        <v>4.7132498352010548E-2</v>
      </c>
      <c r="H194" s="7">
        <f>VLOOKUP($B194,元データ!$P$85:$Z$105,MATCH(H$27,元データ!$P$3:$Z$3,0),FALSE)</f>
        <v>4.211489206000732E-2</v>
      </c>
      <c r="I194" s="7">
        <f>VLOOKUP($B194,元データ!$P$85:$Z$105,MATCH(I$27,元データ!$P$3:$Z$3,0),FALSE)</f>
        <v>4.1227380015735643E-2</v>
      </c>
      <c r="J194" s="7">
        <f>VLOOKUP($B194,元データ!$P$85:$Z$105,MATCH(J$27,元データ!$P$3:$Z$3,0),FALSE)</f>
        <v>4.0062720501764015E-2</v>
      </c>
      <c r="K194" s="7">
        <f>VLOOKUP($B194,元データ!$P$85:$Z$105,MATCH(K$27,元データ!$P$3:$Z$3,0),FALSE)</f>
        <v>3.8615446178471388E-2</v>
      </c>
      <c r="L194" s="7">
        <f>VLOOKUP($B194,元データ!$P$85:$Z$105,MATCH(L$27,元データ!$P$3:$Z$3,0),FALSE)</f>
        <v>3.5400000000000001E-2</v>
      </c>
    </row>
    <row r="195" spans="2:12">
      <c r="B195" s="9" t="s">
        <v>35</v>
      </c>
      <c r="C195" s="7">
        <f>VLOOKUP($B195,元データ!$P$85:$Z$105,MATCH(C$27,元データ!$P$3:$Z$3,0),FALSE)</f>
        <v>6.3452872828810028E-2</v>
      </c>
      <c r="D195" s="7">
        <f>VLOOKUP($B195,元データ!$P$85:$Z$105,MATCH(D$27,元データ!$P$3:$Z$3,0),FALSE)</f>
        <v>5.67532801646514E-2</v>
      </c>
      <c r="E195" s="7">
        <f>VLOOKUP($B195,元データ!$P$85:$Z$105,MATCH(E$27,元データ!$P$3:$Z$3,0),FALSE)</f>
        <v>5.3675027262813521E-2</v>
      </c>
      <c r="F195" s="7">
        <f>VLOOKUP($B195,元データ!$P$85:$Z$105,MATCH(F$27,元データ!$P$3:$Z$3,0),FALSE)</f>
        <v>4.9950956351152528E-2</v>
      </c>
      <c r="G195" s="7">
        <f>VLOOKUP($B195,元データ!$P$85:$Z$105,MATCH(G$27,元データ!$P$3:$Z$3,0),FALSE)</f>
        <v>4.5023071852340148E-2</v>
      </c>
      <c r="H195" s="7">
        <f>VLOOKUP($B195,元データ!$P$85:$Z$105,MATCH(H$27,元データ!$P$3:$Z$3,0),FALSE)</f>
        <v>3.5528723015001831E-2</v>
      </c>
      <c r="I195" s="7">
        <f>VLOOKUP($B195,元データ!$P$85:$Z$105,MATCH(I$27,元データ!$P$3:$Z$3,0),FALSE)</f>
        <v>3.2690794649881984E-2</v>
      </c>
      <c r="J195" s="7">
        <f>VLOOKUP($B195,元データ!$P$85:$Z$105,MATCH(J$27,元データ!$P$3:$Z$3,0),FALSE)</f>
        <v>3.394747157977264E-2</v>
      </c>
      <c r="K195" s="7">
        <f>VLOOKUP($B195,元データ!$P$85:$Z$105,MATCH(K$27,元データ!$P$3:$Z$3,0),FALSE)</f>
        <v>3.3973589435774311E-2</v>
      </c>
      <c r="L195" s="7">
        <f>VLOOKUP($B195,元データ!$P$85:$Z$105,MATCH(L$27,元データ!$P$3:$Z$3,0),FALSE)</f>
        <v>3.6639999999999999E-2</v>
      </c>
    </row>
    <row r="196" spans="2:12">
      <c r="B196" s="9" t="s">
        <v>33</v>
      </c>
      <c r="C196" s="7">
        <f>VLOOKUP($B196,元データ!$P$85:$Z$105,MATCH(C$27,元データ!$P$3:$Z$3,0),FALSE)</f>
        <v>2.3743665415339892E-2</v>
      </c>
      <c r="D196" s="7">
        <f>VLOOKUP($B196,元データ!$P$85:$Z$105,MATCH(D$27,元データ!$P$3:$Z$3,0),FALSE)</f>
        <v>2.5623874453305891E-2</v>
      </c>
      <c r="E196" s="7">
        <f>VLOOKUP($B196,元データ!$P$85:$Z$105,MATCH(E$27,元データ!$P$3:$Z$3,0),FALSE)</f>
        <v>2.7415485278080697E-2</v>
      </c>
      <c r="F196" s="7">
        <f>VLOOKUP($B196,元データ!$P$85:$Z$105,MATCH(F$27,元データ!$P$3:$Z$3,0),FALSE)</f>
        <v>2.9254536537518392E-2</v>
      </c>
      <c r="G196" s="7">
        <f>VLOOKUP($B196,元データ!$P$85:$Z$105,MATCH(G$27,元データ!$P$3:$Z$3,0),FALSE)</f>
        <v>2.7158866183256428E-2</v>
      </c>
      <c r="H196" s="7">
        <f>VLOOKUP($B196,元データ!$P$85:$Z$105,MATCH(H$27,元データ!$P$3:$Z$3,0),FALSE)</f>
        <v>2.8430296377607026E-2</v>
      </c>
      <c r="I196" s="7">
        <f>VLOOKUP($B196,元データ!$P$85:$Z$105,MATCH(I$27,元データ!$P$3:$Z$3,0),FALSE)</f>
        <v>3.257277734067663E-2</v>
      </c>
      <c r="J196" s="7">
        <f>VLOOKUP($B196,元データ!$P$85:$Z$105,MATCH(J$27,元データ!$P$3:$Z$3,0),FALSE)</f>
        <v>3.5829086632693061E-2</v>
      </c>
      <c r="K196" s="7">
        <f>VLOOKUP($B196,元データ!$P$85:$Z$105,MATCH(K$27,元データ!$P$3:$Z$3,0),FALSE)</f>
        <v>3.6614645858343335E-2</v>
      </c>
      <c r="L196" s="7">
        <f>VLOOKUP($B196,元データ!$P$85:$Z$105,MATCH(L$27,元データ!$P$3:$Z$3,0),FALSE)</f>
        <v>3.9960000000000002E-2</v>
      </c>
    </row>
    <row r="197" spans="2:12">
      <c r="B197" s="9" t="s">
        <v>41</v>
      </c>
      <c r="C197" s="7">
        <f>VLOOKUP($B197,元データ!$P$85:$Z$105,MATCH(C$27,元データ!$P$3:$Z$3,0),FALSE)</f>
        <v>6.2620274355154423E-2</v>
      </c>
      <c r="D197" s="7">
        <f>VLOOKUP($B197,元データ!$P$85:$Z$105,MATCH(D$27,元データ!$P$3:$Z$3,0),FALSE)</f>
        <v>4.9524054540776949E-2</v>
      </c>
      <c r="E197" s="7">
        <f>VLOOKUP($B197,元データ!$P$85:$Z$105,MATCH(E$27,元データ!$P$3:$Z$3,0),FALSE)</f>
        <v>4.8353326063249727E-2</v>
      </c>
      <c r="F197" s="7">
        <f>VLOOKUP($B197,元データ!$P$85:$Z$105,MATCH(F$27,元データ!$P$3:$Z$3,0),FALSE)</f>
        <v>4.6615988229524279E-2</v>
      </c>
      <c r="G197" s="7">
        <f>VLOOKUP($B197,元データ!$P$85:$Z$105,MATCH(G$27,元データ!$P$3:$Z$3,0),FALSE)</f>
        <v>4.2880685563612395E-2</v>
      </c>
      <c r="H197" s="7">
        <f>VLOOKUP($B197,元データ!$P$85:$Z$105,MATCH(H$27,元データ!$P$3:$Z$3,0),FALSE)</f>
        <v>4.4346871569703621E-2</v>
      </c>
      <c r="I197" s="7">
        <f>VLOOKUP($B197,元データ!$P$85:$Z$105,MATCH(I$27,元データ!$P$3:$Z$3,0),FALSE)</f>
        <v>4.107002360346184E-2</v>
      </c>
      <c r="J197" s="7">
        <f>VLOOKUP($B197,元データ!$P$85:$Z$105,MATCH(J$27,元データ!$P$3:$Z$3,0),FALSE)</f>
        <v>3.9043512348098781E-2</v>
      </c>
      <c r="K197" s="7">
        <f>VLOOKUP($B197,元データ!$P$85:$Z$105,MATCH(K$27,元データ!$P$3:$Z$3,0),FALSE)</f>
        <v>3.7855142056822728E-2</v>
      </c>
      <c r="L197" s="7">
        <f>VLOOKUP($B197,元データ!$P$85:$Z$105,MATCH(L$27,元データ!$P$3:$Z$3,0),FALSE)</f>
        <v>4.1079999999999998E-2</v>
      </c>
    </row>
    <row r="198" spans="2:12">
      <c r="B198" s="9" t="s">
        <v>40</v>
      </c>
      <c r="C198" s="7">
        <f>VLOOKUP($B198,元データ!$P$85:$Z$105,MATCH(C$27,元データ!$P$3:$Z$3,0),FALSE)</f>
        <v>6.6780986766208833E-2</v>
      </c>
      <c r="D198" s="7">
        <f>VLOOKUP($B198,元データ!$P$85:$Z$105,MATCH(D$27,元データ!$P$3:$Z$3,0),FALSE)</f>
        <v>6.4136866478003596E-2</v>
      </c>
      <c r="E198" s="7">
        <f>VLOOKUP($B198,元データ!$P$85:$Z$105,MATCH(E$27,元データ!$P$3:$Z$3,0),FALSE)</f>
        <v>6.0697928026172299E-2</v>
      </c>
      <c r="F198" s="7">
        <f>VLOOKUP($B198,元データ!$P$85:$Z$105,MATCH(F$27,元データ!$P$3:$Z$3,0),FALSE)</f>
        <v>6.3634134379597848E-2</v>
      </c>
      <c r="G198" s="7">
        <f>VLOOKUP($B198,元データ!$P$85:$Z$105,MATCH(G$27,元データ!$P$3:$Z$3,0),FALSE)</f>
        <v>6.2755438365194469E-2</v>
      </c>
      <c r="H198" s="7">
        <f>VLOOKUP($B198,元データ!$P$85:$Z$105,MATCH(H$27,元データ!$P$3:$Z$3,0),FALSE)</f>
        <v>5.9458470545188435E-2</v>
      </c>
      <c r="I198" s="7">
        <f>VLOOKUP($B198,元データ!$P$85:$Z$105,MATCH(I$27,元データ!$P$3:$Z$3,0),FALSE)</f>
        <v>6.2313139260424866E-2</v>
      </c>
      <c r="J198" s="7">
        <f>VLOOKUP($B198,元データ!$P$85:$Z$105,MATCH(J$27,元データ!$P$3:$Z$3,0),FALSE)</f>
        <v>5.2763622108976872E-2</v>
      </c>
      <c r="K198" s="7">
        <f>VLOOKUP($B198,元データ!$P$85:$Z$105,MATCH(K$27,元データ!$P$3:$Z$3,0),FALSE)</f>
        <v>4.3857543017206881E-2</v>
      </c>
      <c r="L198" s="7">
        <f>VLOOKUP($B198,元データ!$P$85:$Z$105,MATCH(L$27,元データ!$P$3:$Z$3,0),FALSE)</f>
        <v>4.2160000000000003E-2</v>
      </c>
    </row>
    <row r="199" spans="2:12">
      <c r="B199" s="9" t="s">
        <v>29</v>
      </c>
      <c r="C199" s="7">
        <f>VLOOKUP($B199,元データ!$P$85:$Z$105,MATCH(C$27,元データ!$P$3:$Z$3,0),FALSE)</f>
        <v>5.3084533325542499E-2</v>
      </c>
      <c r="D199" s="7">
        <f>VLOOKUP($B199,元データ!$P$85:$Z$105,MATCH(D$27,元データ!$P$3:$Z$3,0),FALSE)</f>
        <v>4.8880885001286338E-2</v>
      </c>
      <c r="E199" s="7">
        <f>VLOOKUP($B199,元データ!$P$85:$Z$105,MATCH(E$27,元データ!$P$3:$Z$3,0),FALSE)</f>
        <v>4.8876772082878953E-2</v>
      </c>
      <c r="F199" s="7">
        <f>VLOOKUP($B199,元データ!$P$85:$Z$105,MATCH(F$27,元データ!$P$3:$Z$3,0),FALSE)</f>
        <v>5.0171652770966163E-2</v>
      </c>
      <c r="G199" s="7">
        <f>VLOOKUP($B199,元データ!$P$85:$Z$105,MATCH(G$27,元データ!$P$3:$Z$3,0),FALSE)</f>
        <v>5.1021753460777849E-2</v>
      </c>
      <c r="H199" s="7">
        <f>VLOOKUP($B199,元データ!$P$85:$Z$105,MATCH(H$27,元データ!$P$3:$Z$3,0),FALSE)</f>
        <v>5.1262349066959388E-2</v>
      </c>
      <c r="I199" s="7">
        <f>VLOOKUP($B199,元データ!$P$85:$Z$105,MATCH(I$27,元データ!$P$3:$Z$3,0),FALSE)</f>
        <v>4.7678992918961445E-2</v>
      </c>
      <c r="J199" s="7">
        <f>VLOOKUP($B199,元データ!$P$85:$Z$105,MATCH(J$27,元データ!$P$3:$Z$3,0),FALSE)</f>
        <v>5.4331634653077228E-2</v>
      </c>
      <c r="K199" s="7">
        <f>VLOOKUP($B199,元データ!$P$85:$Z$105,MATCH(K$27,元データ!$P$3:$Z$3,0),FALSE)</f>
        <v>5.5222088835534214E-2</v>
      </c>
      <c r="L199" s="7">
        <f>VLOOKUP($B199,元データ!$P$85:$Z$105,MATCH(L$27,元データ!$P$3:$Z$3,0),FALSE)</f>
        <v>5.2839999999999998E-2</v>
      </c>
    </row>
    <row r="200" spans="2:12">
      <c r="B200" s="9" t="s">
        <v>27</v>
      </c>
      <c r="C200" s="7">
        <f>VLOOKUP($B200,元データ!$P$85:$Z$105,MATCH(C$27,元データ!$P$3:$Z$3,0),FALSE)</f>
        <v>5.7814126558727766E-2</v>
      </c>
      <c r="D200" s="7">
        <f>VLOOKUP($B200,元データ!$P$85:$Z$105,MATCH(D$27,元データ!$P$3:$Z$3,0),FALSE)</f>
        <v>5.3177257525083614E-2</v>
      </c>
      <c r="E200" s="7">
        <f>VLOOKUP($B200,元データ!$P$85:$Z$105,MATCH(E$27,元データ!$P$3:$Z$3,0),FALSE)</f>
        <v>5.1079607415485277E-2</v>
      </c>
      <c r="F200" s="7">
        <f>VLOOKUP($B200,元データ!$P$85:$Z$105,MATCH(F$27,元データ!$P$3:$Z$3,0),FALSE)</f>
        <v>5.0441392839627265E-2</v>
      </c>
      <c r="G200" s="7">
        <f>VLOOKUP($B200,元データ!$P$85:$Z$105,MATCH(G$27,元データ!$P$3:$Z$3,0),FALSE)</f>
        <v>5.4482531311799608E-2</v>
      </c>
      <c r="H200" s="7">
        <f>VLOOKUP($B200,元データ!$P$85:$Z$105,MATCH(H$27,元データ!$P$3:$Z$3,0),FALSE)</f>
        <v>5.4043175997072812E-2</v>
      </c>
      <c r="I200" s="7">
        <f>VLOOKUP($B200,元データ!$P$85:$Z$105,MATCH(I$27,元データ!$P$3:$Z$3,0),FALSE)</f>
        <v>5.5900865460267506E-2</v>
      </c>
      <c r="J200" s="7">
        <f>VLOOKUP($B200,元データ!$P$85:$Z$105,MATCH(J$27,元データ!$P$3:$Z$3,0),FALSE)</f>
        <v>6.0878087024696201E-2</v>
      </c>
      <c r="K200" s="7">
        <f>VLOOKUP($B200,元データ!$P$85:$Z$105,MATCH(K$27,元データ!$P$3:$Z$3,0),FALSE)</f>
        <v>5.6422569027611044E-2</v>
      </c>
      <c r="L200" s="7">
        <f>VLOOKUP($B200,元データ!$P$85:$Z$105,MATCH(L$27,元データ!$P$3:$Z$3,0),FALSE)</f>
        <v>5.416E-2</v>
      </c>
    </row>
    <row r="201" spans="2:12">
      <c r="B201" s="9" t="s">
        <v>37</v>
      </c>
      <c r="C201" s="7">
        <f>VLOOKUP($B201,元データ!$P$85:$Z$105,MATCH(C$27,元データ!$P$3:$Z$3,0),FALSE)</f>
        <v>4.3319730395917071E-2</v>
      </c>
      <c r="D201" s="7">
        <f>VLOOKUP($B201,元データ!$P$85:$Z$105,MATCH(D$27,元データ!$P$3:$Z$3,0),FALSE)</f>
        <v>4.3143812709030102E-2</v>
      </c>
      <c r="E201" s="7">
        <f>VLOOKUP($B201,元データ!$P$85:$Z$105,MATCH(E$27,元データ!$P$3:$Z$3,0),FALSE)</f>
        <v>4.2988004362050164E-2</v>
      </c>
      <c r="F201" s="7">
        <f>VLOOKUP($B201,元データ!$P$85:$Z$105,MATCH(F$27,元データ!$P$3:$Z$3,0),FALSE)</f>
        <v>6.9519372241294758E-2</v>
      </c>
      <c r="G201" s="7">
        <f>VLOOKUP($B201,元データ!$P$85:$Z$105,MATCH(G$27,元データ!$P$3:$Z$3,0),FALSE)</f>
        <v>7.2775214238628871E-2</v>
      </c>
      <c r="H201" s="7">
        <f>VLOOKUP($B201,元データ!$P$85:$Z$105,MATCH(H$27,元データ!$P$3:$Z$3,0),FALSE)</f>
        <v>6.1287961946578852E-2</v>
      </c>
      <c r="I201" s="7">
        <f>VLOOKUP($B201,元データ!$P$85:$Z$105,MATCH(I$27,元データ!$P$3:$Z$3,0),FALSE)</f>
        <v>5.7238394964594805E-2</v>
      </c>
      <c r="J201" s="7">
        <f>VLOOKUP($B201,元データ!$P$85:$Z$105,MATCH(J$27,元データ!$P$3:$Z$3,0),FALSE)</f>
        <v>5.825166601332811E-2</v>
      </c>
      <c r="K201" s="7">
        <f>VLOOKUP($B201,元データ!$P$85:$Z$105,MATCH(K$27,元データ!$P$3:$Z$3,0),FALSE)</f>
        <v>5.6822729091636652E-2</v>
      </c>
      <c r="L201" s="7">
        <f>VLOOKUP($B201,元データ!$P$85:$Z$105,MATCH(L$27,元データ!$P$3:$Z$3,0),FALSE)</f>
        <v>5.5079999999999997E-2</v>
      </c>
    </row>
    <row r="202" spans="2:12">
      <c r="B202" s="9" t="s">
        <v>43</v>
      </c>
      <c r="C202" s="7">
        <f>VLOOKUP($B202,元データ!$P$85:$Z$105,MATCH(C$27,元データ!$P$3:$Z$3,0),FALSE)</f>
        <v>5.3996290379472414E-2</v>
      </c>
      <c r="D202" s="7">
        <f>VLOOKUP($B202,元データ!$P$85:$Z$105,MATCH(D$27,元データ!$P$3:$Z$3,0),FALSE)</f>
        <v>5.9094417288397219E-2</v>
      </c>
      <c r="E202" s="7">
        <f>VLOOKUP($B202,元データ!$P$85:$Z$105,MATCH(E$27,元データ!$P$3:$Z$3,0),FALSE)</f>
        <v>6.2333696837513629E-2</v>
      </c>
      <c r="F202" s="7">
        <f>VLOOKUP($B202,元データ!$P$85:$Z$105,MATCH(F$27,元データ!$P$3:$Z$3,0),FALSE)</f>
        <v>6.1991172143207457E-2</v>
      </c>
      <c r="G202" s="7">
        <f>VLOOKUP($B202,元データ!$P$85:$Z$105,MATCH(G$27,元データ!$P$3:$Z$3,0),FALSE)</f>
        <v>6.4040870138431114E-2</v>
      </c>
      <c r="H202" s="7">
        <f>VLOOKUP($B202,元データ!$P$85:$Z$105,MATCH(H$27,元データ!$P$3:$Z$3,0),FALSE)</f>
        <v>6.4398097328942555E-2</v>
      </c>
      <c r="I202" s="7">
        <f>VLOOKUP($B202,元データ!$P$85:$Z$105,MATCH(I$27,元データ!$P$3:$Z$3,0),FALSE)</f>
        <v>5.9952793076317859E-2</v>
      </c>
      <c r="J202" s="7">
        <f>VLOOKUP($B202,元データ!$P$85:$Z$105,MATCH(J$27,元データ!$P$3:$Z$3,0),FALSE)</f>
        <v>5.8447667581340651E-2</v>
      </c>
      <c r="K202" s="7">
        <f>VLOOKUP($B202,元データ!$P$85:$Z$105,MATCH(K$27,元データ!$P$3:$Z$3,0),FALSE)</f>
        <v>6.5906362545018013E-2</v>
      </c>
      <c r="L202" s="7">
        <f>VLOOKUP($B202,元データ!$P$85:$Z$105,MATCH(L$27,元データ!$P$3:$Z$3,0),FALSE)</f>
        <v>7.1400000000000005E-2</v>
      </c>
    </row>
    <row r="203" spans="2:12">
      <c r="B203" s="9" t="s">
        <v>31</v>
      </c>
      <c r="C203" s="7">
        <f>VLOOKUP($B203,元データ!$P$85:$Z$105,MATCH(C$27,元データ!$P$3:$Z$3,0),FALSE)</f>
        <v>0.15804444617416474</v>
      </c>
      <c r="D203" s="7">
        <f>VLOOKUP($B203,元データ!$P$85:$Z$105,MATCH(D$27,元データ!$P$3:$Z$3,0),FALSE)</f>
        <v>0.16333933624903524</v>
      </c>
      <c r="E203" s="7">
        <f>VLOOKUP($B203,元データ!$P$85:$Z$105,MATCH(E$27,元データ!$P$3:$Z$3,0),FALSE)</f>
        <v>0.1629225736095965</v>
      </c>
      <c r="F203" s="7">
        <f>VLOOKUP($B203,元データ!$P$85:$Z$105,MATCH(F$27,元データ!$P$3:$Z$3,0),FALSE)</f>
        <v>0.1364639529180971</v>
      </c>
      <c r="G203" s="7">
        <f>VLOOKUP($B203,元データ!$P$85:$Z$105,MATCH(G$27,元データ!$P$3:$Z$3,0),FALSE)</f>
        <v>0.13909030982201714</v>
      </c>
      <c r="H203" s="7">
        <f>VLOOKUP($B203,元データ!$P$85:$Z$105,MATCH(H$27,元データ!$P$3:$Z$3,0),FALSE)</f>
        <v>0.13926088547383828</v>
      </c>
      <c r="I203" s="7">
        <f>VLOOKUP($B203,元データ!$P$85:$Z$105,MATCH(I$27,元データ!$P$3:$Z$3,0),FALSE)</f>
        <v>0.13178599527930762</v>
      </c>
      <c r="J203" s="7">
        <f>VLOOKUP($B203,元データ!$P$85:$Z$105,MATCH(J$27,元データ!$P$3:$Z$3,0),FALSE)</f>
        <v>0.13143865150921208</v>
      </c>
      <c r="K203" s="7">
        <f>VLOOKUP($B203,元データ!$P$85:$Z$105,MATCH(K$27,元データ!$P$3:$Z$3,0),FALSE)</f>
        <v>0.12288915566226491</v>
      </c>
      <c r="L203" s="7">
        <f>VLOOKUP($B203,元データ!$P$85:$Z$105,MATCH(L$27,元データ!$P$3:$Z$3,0),FALSE)</f>
        <v>0.12307999999999999</v>
      </c>
    </row>
    <row r="204" spans="2:12">
      <c r="B204" s="9" t="s">
        <v>32</v>
      </c>
      <c r="C204" s="7">
        <f>VLOOKUP($B204,元データ!$P$85:$Z$105,MATCH(C$27,元データ!$P$3:$Z$3,0),FALSE)</f>
        <v>0.14812138856965326</v>
      </c>
      <c r="D204" s="7">
        <f>VLOOKUP($B204,元データ!$P$85:$Z$105,MATCH(D$27,元データ!$P$3:$Z$3,0),FALSE)</f>
        <v>0.17383586313352201</v>
      </c>
      <c r="E204" s="7">
        <f>VLOOKUP($B204,元データ!$P$85:$Z$105,MATCH(E$27,元データ!$P$3:$Z$3,0),FALSE)</f>
        <v>0.19234460196292258</v>
      </c>
      <c r="F204" s="7">
        <f>VLOOKUP($B204,元データ!$P$85:$Z$105,MATCH(F$27,元データ!$P$3:$Z$3,0),FALSE)</f>
        <v>0.1967631191760667</v>
      </c>
      <c r="G204" s="7">
        <f>VLOOKUP($B204,元データ!$P$85:$Z$105,MATCH(G$27,元データ!$P$3:$Z$3,0),FALSE)</f>
        <v>0.19772577455504284</v>
      </c>
      <c r="H204" s="7">
        <f>VLOOKUP($B204,元データ!$P$85:$Z$105,MATCH(H$27,元データ!$P$3:$Z$3,0),FALSE)</f>
        <v>0.22627149652396633</v>
      </c>
      <c r="I204" s="7">
        <f>VLOOKUP($B204,元データ!$P$85:$Z$105,MATCH(I$27,元データ!$P$3:$Z$3,0),FALSE)</f>
        <v>0.24390243902439024</v>
      </c>
      <c r="J204" s="7">
        <f>VLOOKUP($B204,元データ!$P$85:$Z$105,MATCH(J$27,元データ!$P$3:$Z$3,0),FALSE)</f>
        <v>0.2541356330850647</v>
      </c>
      <c r="K204" s="7">
        <f>VLOOKUP($B204,元データ!$P$85:$Z$105,MATCH(K$27,元データ!$P$3:$Z$3,0),FALSE)</f>
        <v>0.26282513005202079</v>
      </c>
      <c r="L204" s="7">
        <f>VLOOKUP($B204,元データ!$P$85:$Z$105,MATCH(L$27,元データ!$P$3:$Z$3,0),FALSE)</f>
        <v>0.26407999999999998</v>
      </c>
    </row>
    <row r="209" spans="1:12">
      <c r="A209" s="1" t="s">
        <v>65</v>
      </c>
    </row>
    <row r="210" spans="1:12">
      <c r="B210" s="6" t="s">
        <v>60</v>
      </c>
      <c r="C210" s="8" t="s">
        <v>19</v>
      </c>
      <c r="D210" s="8" t="s">
        <v>10</v>
      </c>
      <c r="E210" s="8" t="s">
        <v>12</v>
      </c>
      <c r="F210" s="8" t="s">
        <v>13</v>
      </c>
      <c r="G210" s="8" t="s">
        <v>14</v>
      </c>
      <c r="H210" s="8" t="s">
        <v>15</v>
      </c>
      <c r="I210" s="8" t="s">
        <v>16</v>
      </c>
      <c r="J210" s="8" t="s">
        <v>17</v>
      </c>
      <c r="K210" s="8" t="s">
        <v>11</v>
      </c>
      <c r="L210" s="8" t="s">
        <v>18</v>
      </c>
    </row>
    <row r="211" spans="1:12">
      <c r="B211" s="9" t="s">
        <v>44</v>
      </c>
      <c r="C211" s="3">
        <f>VLOOKUP($B211,元データ!$B$112:$L$132,MATCH(C$2,元データ!$B$3:$L$3,0),FALSE)</f>
        <v>840.8862034239678</v>
      </c>
      <c r="D211" s="3">
        <f>VLOOKUP($B211,元データ!$B$112:$L$132,MATCH(D$2,元データ!$B$3:$L$3,0),FALSE)</f>
        <v>835</v>
      </c>
      <c r="E211" s="3">
        <f>VLOOKUP($B211,元データ!$B$112:$L$132,MATCH(E$2,元データ!$B$3:$L$3,0),FALSE)</f>
        <v>884</v>
      </c>
      <c r="F211" s="3">
        <f>VLOOKUP($B211,元データ!$B$112:$L$132,MATCH(F$2,元データ!$B$3:$L$3,0),FALSE)</f>
        <v>895</v>
      </c>
      <c r="G211" s="3">
        <f>VLOOKUP($B211,元データ!$B$112:$L$132,MATCH(G$2,元データ!$B$3:$L$3,0),FALSE)</f>
        <v>964</v>
      </c>
      <c r="H211" s="3">
        <f>VLOOKUP($B211,元データ!$B$112:$L$132,MATCH(H$2,元データ!$B$3:$L$3,0),FALSE)</f>
        <v>1131</v>
      </c>
      <c r="I211" s="3">
        <f>VLOOKUP($B211,元データ!$B$112:$L$132,MATCH(I$2,元データ!$B$3:$L$3,0),FALSE)</f>
        <v>1178</v>
      </c>
      <c r="J211" s="3">
        <f>VLOOKUP($B211,元データ!$B$112:$L$132,MATCH(J$2,元データ!$B$3:$L$3,0),FALSE)</f>
        <v>1261</v>
      </c>
      <c r="K211" s="3">
        <f>VLOOKUP($B211,元データ!$B$112:$L$132,MATCH(K$2,元データ!$B$3:$L$3,0),FALSE)</f>
        <v>1335</v>
      </c>
      <c r="L211" s="3">
        <f>VLOOKUP($B211,元データ!$B$112:$L$132,MATCH(L$2,元データ!$B$3:$L$3,0),FALSE)</f>
        <v>1675</v>
      </c>
    </row>
    <row r="212" spans="1:12">
      <c r="B212" s="9" t="s">
        <v>35</v>
      </c>
      <c r="C212" s="3">
        <f>VLOOKUP($B212,元データ!$B$112:$L$132,MATCH(C$2,元データ!$B$3:$L$3,0),FALSE)</f>
        <v>2320.6459054209918</v>
      </c>
      <c r="D212" s="3">
        <f>VLOOKUP($B212,元データ!$B$112:$L$132,MATCH(D$2,元データ!$B$3:$L$3,0),FALSE)</f>
        <v>2012</v>
      </c>
      <c r="E212" s="3">
        <f>VLOOKUP($B212,元データ!$B$112:$L$132,MATCH(E$2,元データ!$B$3:$L$3,0),FALSE)</f>
        <v>1750</v>
      </c>
      <c r="F212" s="3">
        <f>VLOOKUP($B212,元データ!$B$112:$L$132,MATCH(F$2,元データ!$B$3:$L$3,0),FALSE)</f>
        <v>1534</v>
      </c>
      <c r="G212" s="3">
        <f>VLOOKUP($B212,元データ!$B$112:$L$132,MATCH(G$2,元データ!$B$3:$L$3,0),FALSE)</f>
        <v>1038</v>
      </c>
      <c r="H212" s="3">
        <f>VLOOKUP($B212,元データ!$B$112:$L$132,MATCH(H$2,元データ!$B$3:$L$3,0),FALSE)</f>
        <v>890</v>
      </c>
      <c r="I212" s="3">
        <f>VLOOKUP($B212,元データ!$B$112:$L$132,MATCH(I$2,元データ!$B$3:$L$3,0),FALSE)</f>
        <v>777</v>
      </c>
      <c r="J212" s="3">
        <f>VLOOKUP($B212,元データ!$B$112:$L$132,MATCH(J$2,元データ!$B$3:$L$3,0),FALSE)</f>
        <v>852</v>
      </c>
      <c r="K212" s="3">
        <f>VLOOKUP($B212,元データ!$B$112:$L$132,MATCH(K$2,元データ!$B$3:$L$3,0),FALSE)</f>
        <v>933</v>
      </c>
      <c r="L212" s="3">
        <f>VLOOKUP($B212,元データ!$B$112:$L$132,MATCH(L$2,元データ!$B$3:$L$3,0),FALSE)</f>
        <v>1050</v>
      </c>
    </row>
    <row r="213" spans="1:12">
      <c r="B213" s="9" t="s">
        <v>30</v>
      </c>
      <c r="C213" s="3">
        <f>VLOOKUP($B213,元データ!$B$112:$L$132,MATCH(C$2,元データ!$B$3:$L$3,0),FALSE)</f>
        <v>1184.0688912809471</v>
      </c>
      <c r="D213" s="3">
        <f>VLOOKUP($B213,元データ!$B$112:$L$132,MATCH(D$2,元データ!$B$3:$L$3,0),FALSE)</f>
        <v>1100</v>
      </c>
      <c r="E213" s="3">
        <f>VLOOKUP($B213,元データ!$B$112:$L$132,MATCH(E$2,元データ!$B$3:$L$3,0),FALSE)</f>
        <v>1110</v>
      </c>
      <c r="F213" s="3">
        <f>VLOOKUP($B213,元データ!$B$112:$L$132,MATCH(F$2,元データ!$B$3:$L$3,0),FALSE)</f>
        <v>1116</v>
      </c>
      <c r="G213" s="3">
        <f>VLOOKUP($B213,元データ!$B$112:$L$132,MATCH(G$2,元データ!$B$3:$L$3,0),FALSE)</f>
        <v>1100</v>
      </c>
      <c r="H213" s="3">
        <f>VLOOKUP($B213,元データ!$B$112:$L$132,MATCH(H$2,元データ!$B$3:$L$3,0),FALSE)</f>
        <v>1090</v>
      </c>
      <c r="I213" s="3">
        <f>VLOOKUP($B213,元データ!$B$112:$L$132,MATCH(I$2,元データ!$B$3:$L$3,0),FALSE)</f>
        <v>993</v>
      </c>
      <c r="J213" s="3">
        <f>VLOOKUP($B213,元データ!$B$112:$L$132,MATCH(J$2,元データ!$B$3:$L$3,0),FALSE)</f>
        <v>1039</v>
      </c>
      <c r="K213" s="3">
        <f>VLOOKUP($B213,元データ!$B$112:$L$132,MATCH(K$2,元データ!$B$3:$L$3,0),FALSE)</f>
        <v>1078</v>
      </c>
      <c r="L213" s="3">
        <f>VLOOKUP($B213,元データ!$B$112:$L$132,MATCH(L$2,元データ!$B$3:$L$3,0),FALSE)</f>
        <v>1011</v>
      </c>
    </row>
    <row r="214" spans="1:12">
      <c r="B214" s="9" t="s">
        <v>27</v>
      </c>
      <c r="C214" s="3">
        <f>VLOOKUP($B214,元データ!$B$112:$L$132,MATCH(C$2,元データ!$B$3:$L$3,0),FALSE)</f>
        <v>1365.6716417910447</v>
      </c>
      <c r="D214" s="3">
        <f>VLOOKUP($B214,元データ!$B$112:$L$132,MATCH(D$2,元データ!$B$3:$L$3,0),FALSE)</f>
        <v>1464</v>
      </c>
      <c r="E214" s="3">
        <f>VLOOKUP($B214,元データ!$B$112:$L$132,MATCH(E$2,元データ!$B$3:$L$3,0),FALSE)</f>
        <v>1361</v>
      </c>
      <c r="F214" s="3">
        <f>VLOOKUP($B214,元データ!$B$112:$L$132,MATCH(F$2,元データ!$B$3:$L$3,0),FALSE)</f>
        <v>1345</v>
      </c>
      <c r="G214" s="3">
        <f>VLOOKUP($B214,元データ!$B$112:$L$132,MATCH(G$2,元データ!$B$3:$L$3,0),FALSE)</f>
        <v>1177</v>
      </c>
      <c r="H214" s="3">
        <f>VLOOKUP($B214,元データ!$B$112:$L$132,MATCH(H$2,元データ!$B$3:$L$3,0),FALSE)</f>
        <v>1152</v>
      </c>
      <c r="I214" s="3">
        <f>VLOOKUP($B214,元データ!$B$112:$L$132,MATCH(I$2,元データ!$B$3:$L$3,0),FALSE)</f>
        <v>1154</v>
      </c>
      <c r="J214" s="3">
        <f>VLOOKUP($B214,元データ!$B$112:$L$132,MATCH(J$2,元データ!$B$3:$L$3,0),FALSE)</f>
        <v>1163</v>
      </c>
      <c r="K214" s="3">
        <f>VLOOKUP($B214,元データ!$B$112:$L$132,MATCH(K$2,元データ!$B$3:$L$3,0),FALSE)</f>
        <v>999</v>
      </c>
      <c r="L214" s="3">
        <f>VLOOKUP($B214,元データ!$B$112:$L$132,MATCH(L$2,元データ!$B$3:$L$3,0),FALSE)</f>
        <v>1008</v>
      </c>
    </row>
    <row r="215" spans="1:12">
      <c r="B215" s="9" t="s">
        <v>43</v>
      </c>
      <c r="C215" s="3">
        <f>VLOOKUP($B215,元データ!$B$112:$L$132,MATCH(C$2,元データ!$B$3:$L$3,0),FALSE)</f>
        <v>1651.1627906976746</v>
      </c>
      <c r="D215" s="3">
        <f>VLOOKUP($B215,元データ!$B$112:$L$132,MATCH(D$2,元データ!$B$3:$L$3,0),FALSE)</f>
        <v>1562</v>
      </c>
      <c r="E215" s="3">
        <f>VLOOKUP($B215,元データ!$B$112:$L$132,MATCH(E$2,元データ!$B$3:$L$3,0),FALSE)</f>
        <v>1506</v>
      </c>
      <c r="F215" s="3">
        <f>VLOOKUP($B215,元データ!$B$112:$L$132,MATCH(F$2,元データ!$B$3:$L$3,0),FALSE)</f>
        <v>1429</v>
      </c>
      <c r="G215" s="3">
        <f>VLOOKUP($B215,元データ!$B$112:$L$132,MATCH(G$2,元データ!$B$3:$L$3,0),FALSE)</f>
        <v>1361</v>
      </c>
      <c r="H215" s="3">
        <f>VLOOKUP($B215,元データ!$B$112:$L$132,MATCH(H$2,元データ!$B$3:$L$3,0),FALSE)</f>
        <v>1137</v>
      </c>
      <c r="I215" s="3">
        <f>VLOOKUP($B215,元データ!$B$112:$L$132,MATCH(I$2,元データ!$B$3:$L$3,0),FALSE)</f>
        <v>953</v>
      </c>
      <c r="J215" s="3">
        <f>VLOOKUP($B215,元データ!$B$112:$L$132,MATCH(J$2,元データ!$B$3:$L$3,0),FALSE)</f>
        <v>1023</v>
      </c>
      <c r="K215" s="3">
        <f>VLOOKUP($B215,元データ!$B$112:$L$132,MATCH(K$2,元データ!$B$3:$L$3,0),FALSE)</f>
        <v>980</v>
      </c>
      <c r="L215" s="3">
        <f>VLOOKUP($B215,元データ!$B$112:$L$132,MATCH(L$2,元データ!$B$3:$L$3,0),FALSE)</f>
        <v>973</v>
      </c>
    </row>
    <row r="216" spans="1:12">
      <c r="B216" s="9" t="s">
        <v>42</v>
      </c>
      <c r="C216" s="3">
        <f>VLOOKUP($B216,元データ!$B$112:$L$132,MATCH(C$2,元データ!$B$3:$L$3,0),FALSE)</f>
        <v>1970.3947368421052</v>
      </c>
      <c r="D216" s="3">
        <f>VLOOKUP($B216,元データ!$B$112:$L$132,MATCH(D$2,元データ!$B$3:$L$3,0),FALSE)</f>
        <v>1797</v>
      </c>
      <c r="E216" s="3">
        <f>VLOOKUP($B216,元データ!$B$112:$L$132,MATCH(E$2,元データ!$B$3:$L$3,0),FALSE)</f>
        <v>1869</v>
      </c>
      <c r="F216" s="3">
        <f>VLOOKUP($B216,元データ!$B$112:$L$132,MATCH(F$2,元データ!$B$3:$L$3,0),FALSE)</f>
        <v>1514</v>
      </c>
      <c r="G216" s="3">
        <f>VLOOKUP($B216,元データ!$B$112:$L$132,MATCH(G$2,元データ!$B$3:$L$3,0),FALSE)</f>
        <v>1037</v>
      </c>
      <c r="H216" s="3">
        <f>VLOOKUP($B216,元データ!$B$112:$L$132,MATCH(H$2,元データ!$B$3:$L$3,0),FALSE)</f>
        <v>944</v>
      </c>
      <c r="I216" s="3">
        <f>VLOOKUP($B216,元データ!$B$112:$L$132,MATCH(I$2,元データ!$B$3:$L$3,0),FALSE)</f>
        <v>946</v>
      </c>
      <c r="J216" s="3">
        <f>VLOOKUP($B216,元データ!$B$112:$L$132,MATCH(J$2,元データ!$B$3:$L$3,0),FALSE)</f>
        <v>937</v>
      </c>
      <c r="K216" s="3">
        <f>VLOOKUP($B216,元データ!$B$112:$L$132,MATCH(K$2,元データ!$B$3:$L$3,0),FALSE)</f>
        <v>934</v>
      </c>
      <c r="L216" s="3">
        <f>VLOOKUP($B216,元データ!$B$112:$L$132,MATCH(L$2,元データ!$B$3:$L$3,0),FALSE)</f>
        <v>898</v>
      </c>
    </row>
    <row r="217" spans="1:12">
      <c r="B217" s="9" t="s">
        <v>45</v>
      </c>
      <c r="C217" s="3">
        <f>VLOOKUP($B217,元データ!$B$112:$L$132,MATCH(C$2,元データ!$B$3:$L$3,0),FALSE)</f>
        <v>1022.3004694835681</v>
      </c>
      <c r="D217" s="3">
        <f>VLOOKUP($B217,元データ!$B$112:$L$132,MATCH(D$2,元データ!$B$3:$L$3,0),FALSE)</f>
        <v>871</v>
      </c>
      <c r="E217" s="3">
        <f>VLOOKUP($B217,元データ!$B$112:$L$132,MATCH(E$2,元データ!$B$3:$L$3,0),FALSE)</f>
        <v>868</v>
      </c>
      <c r="F217" s="3">
        <f>VLOOKUP($B217,元データ!$B$112:$L$132,MATCH(F$2,元データ!$B$3:$L$3,0),FALSE)</f>
        <v>860</v>
      </c>
      <c r="G217" s="3">
        <f>VLOOKUP($B217,元データ!$B$112:$L$132,MATCH(G$2,元データ!$B$3:$L$3,0),FALSE)</f>
        <v>1017</v>
      </c>
      <c r="H217" s="3">
        <f>VLOOKUP($B217,元データ!$B$112:$L$132,MATCH(H$2,元データ!$B$3:$L$3,0),FALSE)</f>
        <v>1046</v>
      </c>
      <c r="I217" s="3">
        <f>VLOOKUP($B217,元データ!$B$112:$L$132,MATCH(I$2,元データ!$B$3:$L$3,0),FALSE)</f>
        <v>1204</v>
      </c>
      <c r="J217" s="3">
        <f>VLOOKUP($B217,元データ!$B$112:$L$132,MATCH(J$2,元データ!$B$3:$L$3,0),FALSE)</f>
        <v>882</v>
      </c>
      <c r="K217" s="3">
        <f>VLOOKUP($B217,元データ!$B$112:$L$132,MATCH(K$2,元データ!$B$3:$L$3,0),FALSE)</f>
        <v>849</v>
      </c>
      <c r="L217" s="3">
        <f>VLOOKUP($B217,元データ!$B$112:$L$132,MATCH(L$2,元データ!$B$3:$L$3,0),FALSE)</f>
        <v>822</v>
      </c>
    </row>
    <row r="218" spans="1:12">
      <c r="B218" s="9" t="s">
        <v>41</v>
      </c>
      <c r="C218" s="3">
        <f>VLOOKUP($B218,元データ!$B$112:$L$132,MATCH(C$2,元データ!$B$3:$L$3,0),FALSE)</f>
        <v>1178.9242590559825</v>
      </c>
      <c r="D218" s="3">
        <f>VLOOKUP($B218,元データ!$B$112:$L$132,MATCH(D$2,元データ!$B$3:$L$3,0),FALSE)</f>
        <v>1074</v>
      </c>
      <c r="E218" s="3">
        <f>VLOOKUP($B218,元データ!$B$112:$L$132,MATCH(E$2,元データ!$B$3:$L$3,0),FALSE)</f>
        <v>1030</v>
      </c>
      <c r="F218" s="3">
        <f>VLOOKUP($B218,元データ!$B$112:$L$132,MATCH(F$2,元データ!$B$3:$L$3,0),FALSE)</f>
        <v>970</v>
      </c>
      <c r="G218" s="3">
        <f>VLOOKUP($B218,元データ!$B$112:$L$132,MATCH(G$2,元データ!$B$3:$L$3,0),FALSE)</f>
        <v>903</v>
      </c>
      <c r="H218" s="3">
        <f>VLOOKUP($B218,元データ!$B$112:$L$132,MATCH(H$2,元データ!$B$3:$L$3,0),FALSE)</f>
        <v>889</v>
      </c>
      <c r="I218" s="3">
        <f>VLOOKUP($B218,元データ!$B$112:$L$132,MATCH(I$2,元データ!$B$3:$L$3,0),FALSE)</f>
        <v>816</v>
      </c>
      <c r="J218" s="3">
        <f>VLOOKUP($B218,元データ!$B$112:$L$132,MATCH(J$2,元データ!$B$3:$L$3,0),FALSE)</f>
        <v>876</v>
      </c>
      <c r="K218" s="3">
        <f>VLOOKUP($B218,元データ!$B$112:$L$132,MATCH(K$2,元データ!$B$3:$L$3,0),FALSE)</f>
        <v>877</v>
      </c>
      <c r="L218" s="3">
        <f>VLOOKUP($B218,元データ!$B$112:$L$132,MATCH(L$2,元データ!$B$3:$L$3,0),FALSE)</f>
        <v>777</v>
      </c>
    </row>
    <row r="219" spans="1:12">
      <c r="B219" s="9" t="s">
        <v>40</v>
      </c>
      <c r="C219" s="3">
        <f>VLOOKUP($B219,元データ!$B$112:$L$132,MATCH(C$2,元データ!$B$3:$L$3,0),FALSE)</f>
        <v>943.11377245508982</v>
      </c>
      <c r="D219" s="3">
        <f>VLOOKUP($B219,元データ!$B$112:$L$132,MATCH(D$2,元データ!$B$3:$L$3,0),FALSE)</f>
        <v>945</v>
      </c>
      <c r="E219" s="3">
        <f>VLOOKUP($B219,元データ!$B$112:$L$132,MATCH(E$2,元データ!$B$3:$L$3,0),FALSE)</f>
        <v>852</v>
      </c>
      <c r="F219" s="3">
        <f>VLOOKUP($B219,元データ!$B$112:$L$132,MATCH(F$2,元データ!$B$3:$L$3,0),FALSE)</f>
        <v>895</v>
      </c>
      <c r="G219" s="3">
        <f>VLOOKUP($B219,元データ!$B$112:$L$132,MATCH(G$2,元データ!$B$3:$L$3,0),FALSE)</f>
        <v>837</v>
      </c>
      <c r="H219" s="3">
        <f>VLOOKUP($B219,元データ!$B$112:$L$132,MATCH(H$2,元データ!$B$3:$L$3,0),FALSE)</f>
        <v>790</v>
      </c>
      <c r="I219" s="3">
        <f>VLOOKUP($B219,元データ!$B$112:$L$132,MATCH(I$2,元データ!$B$3:$L$3,0),FALSE)</f>
        <v>782</v>
      </c>
      <c r="J219" s="3">
        <f>VLOOKUP($B219,元データ!$B$112:$L$132,MATCH(J$2,元データ!$B$3:$L$3,0),FALSE)</f>
        <v>847</v>
      </c>
      <c r="K219" s="3">
        <f>VLOOKUP($B219,元データ!$B$112:$L$132,MATCH(K$2,元データ!$B$3:$L$3,0),FALSE)</f>
        <v>725</v>
      </c>
      <c r="L219" s="3">
        <f>VLOOKUP($B219,元データ!$B$112:$L$132,MATCH(L$2,元データ!$B$3:$L$3,0),FALSE)</f>
        <v>758</v>
      </c>
    </row>
    <row r="220" spans="1:12">
      <c r="B220" s="9" t="s">
        <v>38</v>
      </c>
      <c r="C220" s="3">
        <f>VLOOKUP($B220,元データ!$B$112:$L$132,MATCH(C$2,元データ!$B$3:$L$3,0),FALSE)</f>
        <v>1162.9213483146068</v>
      </c>
      <c r="D220" s="3">
        <f>VLOOKUP($B220,元データ!$B$112:$L$132,MATCH(D$2,元データ!$B$3:$L$3,0),FALSE)</f>
        <v>1035</v>
      </c>
      <c r="E220" s="3">
        <f>VLOOKUP($B220,元データ!$B$112:$L$132,MATCH(E$2,元データ!$B$3:$L$3,0),FALSE)</f>
        <v>1062</v>
      </c>
      <c r="F220" s="3">
        <f>VLOOKUP($B220,元データ!$B$112:$L$132,MATCH(F$2,元データ!$B$3:$L$3,0),FALSE)</f>
        <v>837</v>
      </c>
      <c r="G220" s="3">
        <f>VLOOKUP($B220,元データ!$B$112:$L$132,MATCH(G$2,元データ!$B$3:$L$3,0),FALSE)</f>
        <v>597</v>
      </c>
      <c r="H220" s="3">
        <f>VLOOKUP($B220,元データ!$B$112:$L$132,MATCH(H$2,元データ!$B$3:$L$3,0),FALSE)</f>
        <v>477</v>
      </c>
      <c r="I220" s="3">
        <f>VLOOKUP($B220,元データ!$B$112:$L$132,MATCH(I$2,元データ!$B$3:$L$3,0),FALSE)</f>
        <v>446</v>
      </c>
      <c r="J220" s="3">
        <f>VLOOKUP($B220,元データ!$B$112:$L$132,MATCH(J$2,元データ!$B$3:$L$3,0),FALSE)</f>
        <v>502</v>
      </c>
      <c r="K220" s="3">
        <f>VLOOKUP($B220,元データ!$B$112:$L$132,MATCH(K$2,元データ!$B$3:$L$3,0),FALSE)</f>
        <v>587</v>
      </c>
      <c r="L220" s="3">
        <f>VLOOKUP($B220,元データ!$B$112:$L$132,MATCH(L$2,元データ!$B$3:$L$3,0),FALSE)</f>
        <v>661</v>
      </c>
    </row>
    <row r="222" spans="1:12">
      <c r="B222" s="6" t="s">
        <v>61</v>
      </c>
      <c r="C222" s="8" t="s">
        <v>19</v>
      </c>
      <c r="D222" s="8" t="s">
        <v>10</v>
      </c>
      <c r="E222" s="8" t="s">
        <v>12</v>
      </c>
      <c r="F222" s="8" t="s">
        <v>13</v>
      </c>
      <c r="G222" s="8" t="s">
        <v>14</v>
      </c>
      <c r="H222" s="8" t="s">
        <v>15</v>
      </c>
      <c r="I222" s="8" t="s">
        <v>16</v>
      </c>
      <c r="J222" s="8" t="s">
        <v>17</v>
      </c>
      <c r="K222" s="8" t="s">
        <v>11</v>
      </c>
      <c r="L222" s="8" t="s">
        <v>18</v>
      </c>
    </row>
    <row r="223" spans="1:12">
      <c r="B223" s="9" t="s">
        <v>39</v>
      </c>
      <c r="C223" s="3">
        <f>VLOOKUP($B223,元データ!$B$112:$L$132,MATCH(C$2,元データ!$B$3:$L$3,0),FALSE)</f>
        <v>894.90114464099895</v>
      </c>
      <c r="D223" s="3">
        <f>VLOOKUP($B223,元データ!$B$112:$L$132,MATCH(D$2,元データ!$B$3:$L$3,0),FALSE)</f>
        <v>860</v>
      </c>
      <c r="E223" s="3">
        <f>VLOOKUP($B223,元データ!$B$112:$L$132,MATCH(E$2,元データ!$B$3:$L$3,0),FALSE)</f>
        <v>873</v>
      </c>
      <c r="F223" s="3">
        <f>VLOOKUP($B223,元データ!$B$112:$L$132,MATCH(F$2,元データ!$B$3:$L$3,0),FALSE)</f>
        <v>733</v>
      </c>
      <c r="G223" s="3">
        <f>VLOOKUP($B223,元データ!$B$112:$L$132,MATCH(G$2,元データ!$B$3:$L$3,0),FALSE)</f>
        <v>598</v>
      </c>
      <c r="H223" s="3">
        <f>VLOOKUP($B223,元データ!$B$112:$L$132,MATCH(H$2,元データ!$B$3:$L$3,0),FALSE)</f>
        <v>629</v>
      </c>
      <c r="I223" s="3">
        <f>VLOOKUP($B223,元データ!$B$112:$L$132,MATCH(I$2,元データ!$B$3:$L$3,0),FALSE)</f>
        <v>670</v>
      </c>
      <c r="J223" s="3">
        <f>VLOOKUP($B223,元データ!$B$112:$L$132,MATCH(J$2,元データ!$B$3:$L$3,0),FALSE)</f>
        <v>606</v>
      </c>
      <c r="K223" s="3">
        <f>VLOOKUP($B223,元データ!$B$112:$L$132,MATCH(K$2,元データ!$B$3:$L$3,0),FALSE)</f>
        <v>664</v>
      </c>
      <c r="L223" s="3">
        <f>VLOOKUP($B223,元データ!$B$112:$L$132,MATCH(L$2,元データ!$B$3:$L$3,0),FALSE)</f>
        <v>660</v>
      </c>
    </row>
    <row r="224" spans="1:12">
      <c r="B224" s="9" t="s">
        <v>29</v>
      </c>
      <c r="C224" s="3">
        <f>VLOOKUP($B224,元データ!$B$112:$L$132,MATCH(C$2,元データ!$B$3:$L$3,0),FALSE)</f>
        <v>1069.9708454810498</v>
      </c>
      <c r="D224" s="3">
        <f>VLOOKUP($B224,元データ!$B$112:$L$132,MATCH(D$2,元データ!$B$3:$L$3,0),FALSE)</f>
        <v>1101</v>
      </c>
      <c r="E224" s="3">
        <f>VLOOKUP($B224,元データ!$B$112:$L$132,MATCH(E$2,元データ!$B$3:$L$3,0),FALSE)</f>
        <v>919</v>
      </c>
      <c r="F224" s="3">
        <f>VLOOKUP($B224,元データ!$B$112:$L$132,MATCH(F$2,元データ!$B$3:$L$3,0),FALSE)</f>
        <v>761</v>
      </c>
      <c r="G224" s="3">
        <f>VLOOKUP($B224,元データ!$B$112:$L$132,MATCH(G$2,元データ!$B$3:$L$3,0),FALSE)</f>
        <v>716</v>
      </c>
      <c r="H224" s="3">
        <f>VLOOKUP($B224,元データ!$B$112:$L$132,MATCH(H$2,元データ!$B$3:$L$3,0),FALSE)</f>
        <v>679</v>
      </c>
      <c r="I224" s="3">
        <f>VLOOKUP($B224,元データ!$B$112:$L$132,MATCH(I$2,元データ!$B$3:$L$3,0),FALSE)</f>
        <v>577</v>
      </c>
      <c r="J224" s="3">
        <f>VLOOKUP($B224,元データ!$B$112:$L$132,MATCH(J$2,元データ!$B$3:$L$3,0),FALSE)</f>
        <v>532</v>
      </c>
      <c r="K224" s="3">
        <f>VLOOKUP($B224,元データ!$B$112:$L$132,MATCH(K$2,元データ!$B$3:$L$3,0),FALSE)</f>
        <v>514</v>
      </c>
      <c r="L224" s="3">
        <f>VLOOKUP($B224,元データ!$B$112:$L$132,MATCH(L$2,元データ!$B$3:$L$3,0),FALSE)</f>
        <v>565</v>
      </c>
    </row>
    <row r="225" spans="2:12">
      <c r="B225" s="9" t="s">
        <v>31</v>
      </c>
      <c r="C225" s="3">
        <f>VLOOKUP($B225,元データ!$B$112:$L$132,MATCH(C$2,元データ!$B$3:$L$3,0),FALSE)</f>
        <v>325.41776605101143</v>
      </c>
      <c r="D225" s="3">
        <f>VLOOKUP($B225,元データ!$B$112:$L$132,MATCH(D$2,元データ!$B$3:$L$3,0),FALSE)</f>
        <v>370</v>
      </c>
      <c r="E225" s="3">
        <f>VLOOKUP($B225,元データ!$B$112:$L$132,MATCH(E$2,元データ!$B$3:$L$3,0),FALSE)</f>
        <v>408</v>
      </c>
      <c r="F225" s="3">
        <f>VLOOKUP($B225,元データ!$B$112:$L$132,MATCH(F$2,元データ!$B$3:$L$3,0),FALSE)</f>
        <v>421</v>
      </c>
      <c r="G225" s="3">
        <f>VLOOKUP($B225,元データ!$B$112:$L$132,MATCH(G$2,元データ!$B$3:$L$3,0),FALSE)</f>
        <v>437</v>
      </c>
      <c r="H225" s="3">
        <f>VLOOKUP($B225,元データ!$B$112:$L$132,MATCH(H$2,元データ!$B$3:$L$3,0),FALSE)</f>
        <v>458</v>
      </c>
      <c r="I225" s="3">
        <f>VLOOKUP($B225,元データ!$B$112:$L$132,MATCH(I$2,元データ!$B$3:$L$3,0),FALSE)</f>
        <v>467</v>
      </c>
      <c r="J225" s="3">
        <f>VLOOKUP($B225,元データ!$B$112:$L$132,MATCH(J$2,元データ!$B$3:$L$3,0),FALSE)</f>
        <v>411</v>
      </c>
      <c r="K225" s="3">
        <f>VLOOKUP($B225,元データ!$B$112:$L$132,MATCH(K$2,元データ!$B$3:$L$3,0),FALSE)</f>
        <v>452</v>
      </c>
      <c r="L225" s="3">
        <f>VLOOKUP($B225,元データ!$B$112:$L$132,MATCH(L$2,元データ!$B$3:$L$3,0),FALSE)</f>
        <v>418</v>
      </c>
    </row>
    <row r="226" spans="2:12">
      <c r="B226" s="9" t="s">
        <v>46</v>
      </c>
      <c r="C226" s="3">
        <f>VLOOKUP($B226,元データ!$B$112:$L$132,MATCH(C$2,元データ!$B$3:$L$3,0),FALSE)</f>
        <v>562.56572029442691</v>
      </c>
      <c r="D226" s="3">
        <f>VLOOKUP($B226,元データ!$B$112:$L$132,MATCH(D$2,元データ!$B$3:$L$3,0),FALSE)</f>
        <v>535</v>
      </c>
      <c r="E226" s="3">
        <f>VLOOKUP($B226,元データ!$B$112:$L$132,MATCH(E$2,元データ!$B$3:$L$3,0),FALSE)</f>
        <v>487</v>
      </c>
      <c r="F226" s="3">
        <f>VLOOKUP($B226,元データ!$B$112:$L$132,MATCH(F$2,元データ!$B$3:$L$3,0),FALSE)</f>
        <v>505</v>
      </c>
      <c r="G226" s="3">
        <f>VLOOKUP($B226,元データ!$B$112:$L$132,MATCH(G$2,元データ!$B$3:$L$3,0),FALSE)</f>
        <v>497</v>
      </c>
      <c r="H226" s="3">
        <f>VLOOKUP($B226,元データ!$B$112:$L$132,MATCH(H$2,元データ!$B$3:$L$3,0),FALSE)</f>
        <v>469</v>
      </c>
      <c r="I226" s="3">
        <f>VLOOKUP($B226,元データ!$B$112:$L$132,MATCH(I$2,元データ!$B$3:$L$3,0),FALSE)</f>
        <v>479</v>
      </c>
      <c r="J226" s="3">
        <f>VLOOKUP($B226,元データ!$B$112:$L$132,MATCH(J$2,元データ!$B$3:$L$3,0),FALSE)</f>
        <v>445</v>
      </c>
      <c r="K226" s="3">
        <f>VLOOKUP($B226,元データ!$B$112:$L$132,MATCH(K$2,元データ!$B$3:$L$3,0),FALSE)</f>
        <v>439</v>
      </c>
      <c r="L226" s="3">
        <f>VLOOKUP($B226,元データ!$B$112:$L$132,MATCH(L$2,元データ!$B$3:$L$3,0),FALSE)</f>
        <v>400</v>
      </c>
    </row>
    <row r="227" spans="2:12">
      <c r="B227" s="9" t="s">
        <v>25</v>
      </c>
      <c r="C227" s="3">
        <f>VLOOKUP($B227,元データ!$B$112:$L$132,MATCH(C$2,元データ!$B$3:$L$3,0),FALSE)</f>
        <v>497.17514124293785</v>
      </c>
      <c r="D227" s="3">
        <f>VLOOKUP($B227,元データ!$B$112:$L$132,MATCH(D$2,元データ!$B$3:$L$3,0),FALSE)</f>
        <v>528</v>
      </c>
      <c r="E227" s="3">
        <f>VLOOKUP($B227,元データ!$B$112:$L$132,MATCH(E$2,元データ!$B$3:$L$3,0),FALSE)</f>
        <v>547</v>
      </c>
      <c r="F227" s="3">
        <f>VLOOKUP($B227,元データ!$B$112:$L$132,MATCH(F$2,元データ!$B$3:$L$3,0),FALSE)</f>
        <v>507</v>
      </c>
      <c r="G227" s="3">
        <f>VLOOKUP($B227,元データ!$B$112:$L$132,MATCH(G$2,元データ!$B$3:$L$3,0),FALSE)</f>
        <v>435</v>
      </c>
      <c r="H227" s="3">
        <f>VLOOKUP($B227,元データ!$B$112:$L$132,MATCH(H$2,元データ!$B$3:$L$3,0),FALSE)</f>
        <v>372</v>
      </c>
      <c r="I227" s="3">
        <f>VLOOKUP($B227,元データ!$B$112:$L$132,MATCH(I$2,元データ!$B$3:$L$3,0),FALSE)</f>
        <v>241</v>
      </c>
      <c r="J227" s="3">
        <f>VLOOKUP($B227,元データ!$B$112:$L$132,MATCH(J$2,元データ!$B$3:$L$3,0),FALSE)</f>
        <v>283</v>
      </c>
      <c r="K227" s="3">
        <f>VLOOKUP($B227,元データ!$B$112:$L$132,MATCH(K$2,元データ!$B$3:$L$3,0),FALSE)</f>
        <v>274</v>
      </c>
      <c r="L227" s="3">
        <f>VLOOKUP($B227,元データ!$B$112:$L$132,MATCH(L$2,元データ!$B$3:$L$3,0),FALSE)</f>
        <v>265</v>
      </c>
    </row>
    <row r="228" spans="2:12">
      <c r="B228" s="9" t="s">
        <v>37</v>
      </c>
      <c r="C228" s="3">
        <f>VLOOKUP($B228,元データ!$B$112:$L$132,MATCH(C$2,元データ!$B$3:$L$3,0),FALSE)</f>
        <v>609.03732809430255</v>
      </c>
      <c r="D228" s="3">
        <f>VLOOKUP($B228,元データ!$B$112:$L$132,MATCH(D$2,元データ!$B$3:$L$3,0),FALSE)</f>
        <v>620</v>
      </c>
      <c r="E228" s="3">
        <f>VLOOKUP($B228,元データ!$B$112:$L$132,MATCH(E$2,元データ!$B$3:$L$3,0),FALSE)</f>
        <v>548</v>
      </c>
      <c r="F228" s="3">
        <f>VLOOKUP($B228,元データ!$B$112:$L$132,MATCH(F$2,元データ!$B$3:$L$3,0),FALSE)</f>
        <v>544</v>
      </c>
      <c r="G228" s="3">
        <f>VLOOKUP($B228,元データ!$B$112:$L$132,MATCH(G$2,元データ!$B$3:$L$3,0),FALSE)</f>
        <v>452</v>
      </c>
      <c r="H228" s="3">
        <f>VLOOKUP($B228,元データ!$B$112:$L$132,MATCH(H$2,元データ!$B$3:$L$3,0),FALSE)</f>
        <v>350</v>
      </c>
      <c r="I228" s="3">
        <f>VLOOKUP($B228,元データ!$B$112:$L$132,MATCH(I$2,元データ!$B$3:$L$3,0),FALSE)</f>
        <v>306</v>
      </c>
      <c r="J228" s="3">
        <f>VLOOKUP($B228,元データ!$B$112:$L$132,MATCH(J$2,元データ!$B$3:$L$3,0),FALSE)</f>
        <v>314</v>
      </c>
      <c r="K228" s="3">
        <f>VLOOKUP($B228,元データ!$B$112:$L$132,MATCH(K$2,元データ!$B$3:$L$3,0),FALSE)</f>
        <v>274</v>
      </c>
      <c r="L228" s="3">
        <f>VLOOKUP($B228,元データ!$B$112:$L$132,MATCH(L$2,元データ!$B$3:$L$3,0),FALSE)</f>
        <v>241</v>
      </c>
    </row>
    <row r="229" spans="2:12">
      <c r="B229" s="9" t="s">
        <v>36</v>
      </c>
      <c r="C229" s="3">
        <f>VLOOKUP($B229,元データ!$B$112:$L$132,MATCH(C$2,元データ!$B$3:$L$3,0),FALSE)</f>
        <v>262.32741617357004</v>
      </c>
      <c r="D229" s="3">
        <f>VLOOKUP($B229,元データ!$B$112:$L$132,MATCH(D$2,元データ!$B$3:$L$3,0),FALSE)</f>
        <v>266</v>
      </c>
      <c r="E229" s="3">
        <f>VLOOKUP($B229,元データ!$B$112:$L$132,MATCH(E$2,元データ!$B$3:$L$3,0),FALSE)</f>
        <v>251</v>
      </c>
      <c r="F229" s="3">
        <f>VLOOKUP($B229,元データ!$B$112:$L$132,MATCH(F$2,元データ!$B$3:$L$3,0),FALSE)</f>
        <v>189</v>
      </c>
      <c r="G229" s="3">
        <f>VLOOKUP($B229,元データ!$B$112:$L$132,MATCH(G$2,元データ!$B$3:$L$3,0),FALSE)</f>
        <v>180</v>
      </c>
      <c r="H229" s="3">
        <f>VLOOKUP($B229,元データ!$B$112:$L$132,MATCH(H$2,元データ!$B$3:$L$3,0),FALSE)</f>
        <v>166</v>
      </c>
      <c r="I229" s="3">
        <f>VLOOKUP($B229,元データ!$B$112:$L$132,MATCH(I$2,元データ!$B$3:$L$3,0),FALSE)</f>
        <v>174</v>
      </c>
      <c r="J229" s="3">
        <f>VLOOKUP($B229,元データ!$B$112:$L$132,MATCH(J$2,元データ!$B$3:$L$3,0),FALSE)</f>
        <v>183</v>
      </c>
      <c r="K229" s="3">
        <f>VLOOKUP($B229,元データ!$B$112:$L$132,MATCH(K$2,元データ!$B$3:$L$3,0),FALSE)</f>
        <v>202</v>
      </c>
      <c r="L229" s="3">
        <f>VLOOKUP($B229,元データ!$B$112:$L$132,MATCH(L$2,元データ!$B$3:$L$3,0),FALSE)</f>
        <v>218</v>
      </c>
    </row>
    <row r="230" spans="2:12">
      <c r="B230" s="9" t="s">
        <v>34</v>
      </c>
      <c r="C230" s="3">
        <f>VLOOKUP($B230,元データ!$B$112:$L$132,MATCH(C$2,元データ!$B$3:$L$3,0),FALSE)</f>
        <v>194.80519480519482</v>
      </c>
      <c r="D230" s="3">
        <f>VLOOKUP($B230,元データ!$B$112:$L$132,MATCH(D$2,元データ!$B$3:$L$3,0),FALSE)</f>
        <v>195</v>
      </c>
      <c r="E230" s="3">
        <f>VLOOKUP($B230,元データ!$B$112:$L$132,MATCH(E$2,元データ!$B$3:$L$3,0),FALSE)</f>
        <v>134</v>
      </c>
      <c r="F230" s="3">
        <f>VLOOKUP($B230,元データ!$B$112:$L$132,MATCH(F$2,元データ!$B$3:$L$3,0),FALSE)</f>
        <v>159</v>
      </c>
      <c r="G230" s="3">
        <f>VLOOKUP($B230,元データ!$B$112:$L$132,MATCH(G$2,元データ!$B$3:$L$3,0),FALSE)</f>
        <v>148</v>
      </c>
      <c r="H230" s="3">
        <f>VLOOKUP($B230,元データ!$B$112:$L$132,MATCH(H$2,元データ!$B$3:$L$3,0),FALSE)</f>
        <v>177</v>
      </c>
      <c r="I230" s="3">
        <f>VLOOKUP($B230,元データ!$B$112:$L$132,MATCH(I$2,元データ!$B$3:$L$3,0),FALSE)</f>
        <v>176</v>
      </c>
      <c r="J230" s="3">
        <f>VLOOKUP($B230,元データ!$B$112:$L$132,MATCH(J$2,元データ!$B$3:$L$3,0),FALSE)</f>
        <v>163</v>
      </c>
      <c r="K230" s="3">
        <f>VLOOKUP($B230,元データ!$B$112:$L$132,MATCH(K$2,元データ!$B$3:$L$3,0),FALSE)</f>
        <v>152</v>
      </c>
      <c r="L230" s="3">
        <f>VLOOKUP($B230,元データ!$B$112:$L$132,MATCH(L$2,元データ!$B$3:$L$3,0),FALSE)</f>
        <v>148</v>
      </c>
    </row>
    <row r="231" spans="2:12">
      <c r="B231" s="9" t="s">
        <v>32</v>
      </c>
      <c r="C231" s="3">
        <f>VLOOKUP($B231,元データ!$B$112:$L$132,MATCH(C$2,元データ!$B$3:$L$3,0),FALSE)</f>
        <v>122.76422764227642</v>
      </c>
      <c r="D231" s="3">
        <f>VLOOKUP($B231,元データ!$B$112:$L$132,MATCH(D$2,元データ!$B$3:$L$3,0),FALSE)</f>
        <v>151</v>
      </c>
      <c r="E231" s="3">
        <f>VLOOKUP($B231,元データ!$B$112:$L$132,MATCH(E$2,元データ!$B$3:$L$3,0),FALSE)</f>
        <v>96</v>
      </c>
      <c r="F231" s="3">
        <f>VLOOKUP($B231,元データ!$B$112:$L$132,MATCH(F$2,元データ!$B$3:$L$3,0),FALSE)</f>
        <v>105</v>
      </c>
      <c r="G231" s="3">
        <f>VLOOKUP($B231,元データ!$B$112:$L$132,MATCH(G$2,元データ!$B$3:$L$3,0),FALSE)</f>
        <v>72</v>
      </c>
      <c r="H231" s="3">
        <f>VLOOKUP($B231,元データ!$B$112:$L$132,MATCH(H$2,元データ!$B$3:$L$3,0),FALSE)</f>
        <v>73</v>
      </c>
      <c r="I231" s="3">
        <f>VLOOKUP($B231,元データ!$B$112:$L$132,MATCH(I$2,元データ!$B$3:$L$3,0),FALSE)</f>
        <v>68</v>
      </c>
      <c r="J231" s="3">
        <f>VLOOKUP($B231,元データ!$B$112:$L$132,MATCH(J$2,元データ!$B$3:$L$3,0),FALSE)</f>
        <v>66</v>
      </c>
      <c r="K231" s="3">
        <f>VLOOKUP($B231,元データ!$B$112:$L$132,MATCH(K$2,元データ!$B$3:$L$3,0),FALSE)</f>
        <v>65</v>
      </c>
      <c r="L231" s="3">
        <f>VLOOKUP($B231,元データ!$B$112:$L$132,MATCH(L$2,元データ!$B$3:$L$3,0),FALSE)</f>
        <v>75</v>
      </c>
    </row>
    <row r="232" spans="2:12">
      <c r="B232" s="9" t="s">
        <v>33</v>
      </c>
      <c r="C232" s="3">
        <f>VLOOKUP($B232,元データ!$B$112:$L$132,MATCH(C$2,元データ!$B$3:$L$3,0),FALSE)</f>
        <v>73.426573426573427</v>
      </c>
      <c r="D232" s="3">
        <f>VLOOKUP($B232,元データ!$B$112:$L$132,MATCH(D$2,元データ!$B$3:$L$3,0),FALSE)</f>
        <v>84</v>
      </c>
      <c r="E232" s="3">
        <f>VLOOKUP($B232,元データ!$B$112:$L$132,MATCH(E$2,元データ!$B$3:$L$3,0),FALSE)</f>
        <v>84</v>
      </c>
      <c r="F232" s="3">
        <f>VLOOKUP($B232,元データ!$B$112:$L$132,MATCH(F$2,元データ!$B$3:$L$3,0),FALSE)</f>
        <v>92</v>
      </c>
      <c r="G232" s="3">
        <f>VLOOKUP($B232,元データ!$B$112:$L$132,MATCH(G$2,元データ!$B$3:$L$3,0),FALSE)</f>
        <v>81</v>
      </c>
      <c r="H232" s="3">
        <f>VLOOKUP($B232,元データ!$B$112:$L$132,MATCH(H$2,元データ!$B$3:$L$3,0),FALSE)</f>
        <v>46</v>
      </c>
      <c r="I232" s="3">
        <f>VLOOKUP($B232,元データ!$B$112:$L$132,MATCH(I$2,元データ!$B$3:$L$3,0),FALSE)</f>
        <v>35</v>
      </c>
      <c r="J232" s="3">
        <f>VLOOKUP($B232,元データ!$B$112:$L$132,MATCH(J$2,元データ!$B$3:$L$3,0),FALSE)</f>
        <v>52</v>
      </c>
      <c r="K232" s="3">
        <f>VLOOKUP($B232,元データ!$B$112:$L$132,MATCH(K$2,元データ!$B$3:$L$3,0),FALSE)</f>
        <v>55</v>
      </c>
      <c r="L232" s="3">
        <f>VLOOKUP($B232,元データ!$B$112:$L$132,MATCH(L$2,元データ!$B$3:$L$3,0),FALSE)</f>
        <v>65</v>
      </c>
    </row>
    <row r="233" spans="2:12">
      <c r="B233" s="9" t="s">
        <v>47</v>
      </c>
      <c r="C233" s="3">
        <f>VLOOKUP($B233,元データ!$B$112:$L$132,MATCH(C$2,元データ!$B$3:$L$3,0),FALSE)</f>
        <v>34.756703078450847</v>
      </c>
      <c r="D233" s="3">
        <f>VLOOKUP($B233,元データ!$B$112:$L$132,MATCH(D$2,元データ!$B$3:$L$3,0),FALSE)</f>
        <v>35</v>
      </c>
      <c r="E233" s="3">
        <f>VLOOKUP($B233,元データ!$B$112:$L$132,MATCH(E$2,元データ!$B$3:$L$3,0),FALSE)</f>
        <v>71</v>
      </c>
      <c r="F233" s="3">
        <f>VLOOKUP($B233,元データ!$B$112:$L$132,MATCH(F$2,元データ!$B$3:$L$3,0),FALSE)</f>
        <v>79</v>
      </c>
      <c r="G233" s="3">
        <f>VLOOKUP($B233,元データ!$B$112:$L$132,MATCH(G$2,元データ!$B$3:$L$3,0),FALSE)</f>
        <v>53</v>
      </c>
      <c r="H233" s="3">
        <f>VLOOKUP($B233,元データ!$B$112:$L$132,MATCH(H$2,元データ!$B$3:$L$3,0),FALSE)</f>
        <v>25</v>
      </c>
      <c r="I233" s="3">
        <f>VLOOKUP($B233,元データ!$B$112:$L$132,MATCH(I$2,元データ!$B$3:$L$3,0),FALSE)</f>
        <v>28</v>
      </c>
      <c r="J233" s="3">
        <f>VLOOKUP($B233,元データ!$B$112:$L$132,MATCH(J$2,元データ!$B$3:$L$3,0),FALSE)</f>
        <v>23</v>
      </c>
      <c r="K233" s="3">
        <f>VLOOKUP($B233,元データ!$B$112:$L$132,MATCH(K$2,元データ!$B$3:$L$3,0),FALSE)</f>
        <v>42</v>
      </c>
      <c r="L233" s="3">
        <f>VLOOKUP($B233,元データ!$B$112:$L$132,MATCH(L$2,元データ!$B$3:$L$3,0),FALSE)</f>
        <v>32</v>
      </c>
    </row>
    <row r="235" spans="2:12">
      <c r="B235" s="6" t="s">
        <v>23</v>
      </c>
      <c r="C235" s="8" t="s">
        <v>19</v>
      </c>
      <c r="D235" s="8" t="s">
        <v>10</v>
      </c>
      <c r="E235" s="8" t="s">
        <v>12</v>
      </c>
      <c r="F235" s="8" t="s">
        <v>13</v>
      </c>
      <c r="G235" s="8" t="s">
        <v>14</v>
      </c>
      <c r="H235" s="8" t="s">
        <v>15</v>
      </c>
      <c r="I235" s="8" t="s">
        <v>16</v>
      </c>
      <c r="J235" s="8" t="s">
        <v>17</v>
      </c>
      <c r="K235" s="8" t="s">
        <v>11</v>
      </c>
      <c r="L235" s="8" t="s">
        <v>18</v>
      </c>
    </row>
    <row r="236" spans="2:12">
      <c r="B236" s="9" t="s">
        <v>47</v>
      </c>
      <c r="C236" s="7">
        <f>VLOOKUP($B236,元データ!$P$112:$Z$132,MATCH(C$27,元データ!$P$3:$Z$3,0),FALSE)</f>
        <v>1.9171988739374835E-3</v>
      </c>
      <c r="D236" s="7">
        <f>VLOOKUP($B236,元データ!$P$112:$Z$132,MATCH(D$27,元データ!$P$3:$Z$3,0),FALSE)</f>
        <v>2.0068807339449542E-3</v>
      </c>
      <c r="E236" s="7">
        <f>VLOOKUP($B236,元データ!$P$112:$Z$132,MATCH(E$27,元データ!$P$3:$Z$3,0),FALSE)</f>
        <v>4.248952722920407E-3</v>
      </c>
      <c r="F236" s="7">
        <f>VLOOKUP($B236,元データ!$P$112:$Z$132,MATCH(F$27,元データ!$P$3:$Z$3,0),FALSE)</f>
        <v>5.1000645577792122E-3</v>
      </c>
      <c r="G236" s="7">
        <f>VLOOKUP($B236,元データ!$P$112:$Z$132,MATCH(G$27,元データ!$P$3:$Z$3,0),FALSE)</f>
        <v>3.8686131386861315E-3</v>
      </c>
      <c r="H236" s="7">
        <f>VLOOKUP($B236,元データ!$P$112:$Z$132,MATCH(H$27,元データ!$P$3:$Z$3,0),FALSE)</f>
        <v>1.924557351809084E-3</v>
      </c>
      <c r="I236" s="7">
        <f>VLOOKUP($B236,元データ!$P$112:$Z$132,MATCH(I$27,元データ!$P$3:$Z$3,0),FALSE)</f>
        <v>2.2453889334402566E-3</v>
      </c>
      <c r="J236" s="7">
        <f>VLOOKUP($B236,元データ!$P$112:$Z$132,MATCH(J$27,元データ!$P$3:$Z$3,0),FALSE)</f>
        <v>1.8459069020866773E-3</v>
      </c>
      <c r="K236" s="7">
        <f>VLOOKUP($B236,元データ!$P$112:$Z$132,MATCH(K$27,元データ!$P$3:$Z$3,0),FALSE)</f>
        <v>3.3789219629927593E-3</v>
      </c>
      <c r="L236" s="7">
        <f>VLOOKUP($B236,元データ!$P$112:$Z$132,MATCH(L$27,元データ!$P$3:$Z$3,0),FALSE)</f>
        <v>2.5157232704402514E-3</v>
      </c>
    </row>
    <row r="237" spans="2:12">
      <c r="B237" s="9" t="s">
        <v>33</v>
      </c>
      <c r="C237" s="7">
        <f>VLOOKUP($B237,元データ!$P$112:$Z$132,MATCH(C$27,元データ!$P$3:$Z$3,0),FALSE)</f>
        <v>4.0502502085070892E-3</v>
      </c>
      <c r="D237" s="7">
        <f>VLOOKUP($B237,元データ!$P$112:$Z$132,MATCH(D$27,元データ!$P$3:$Z$3,0),FALSE)</f>
        <v>4.8165137614678902E-3</v>
      </c>
      <c r="E237" s="7">
        <f>VLOOKUP($B237,元データ!$P$112:$Z$132,MATCH(E$27,元データ!$P$3:$Z$3,0),FALSE)</f>
        <v>5.0269299820466786E-3</v>
      </c>
      <c r="F237" s="7">
        <f>VLOOKUP($B237,元データ!$P$112:$Z$132,MATCH(F$27,元データ!$P$3:$Z$3,0),FALSE)</f>
        <v>5.939315687540349E-3</v>
      </c>
      <c r="G237" s="7">
        <f>VLOOKUP($B237,元データ!$P$112:$Z$132,MATCH(G$27,元データ!$P$3:$Z$3,0),FALSE)</f>
        <v>5.9124087591240874E-3</v>
      </c>
      <c r="H237" s="7">
        <f>VLOOKUP($B237,元データ!$P$112:$Z$132,MATCH(H$27,元データ!$P$3:$Z$3,0),FALSE)</f>
        <v>3.5411855273287142E-3</v>
      </c>
      <c r="I237" s="7">
        <f>VLOOKUP($B237,元データ!$P$112:$Z$132,MATCH(I$27,元データ!$P$3:$Z$3,0),FALSE)</f>
        <v>2.8067361668003207E-3</v>
      </c>
      <c r="J237" s="7">
        <f>VLOOKUP($B237,元データ!$P$112:$Z$132,MATCH(J$27,元データ!$P$3:$Z$3,0),FALSE)</f>
        <v>4.1733547351524881E-3</v>
      </c>
      <c r="K237" s="7">
        <f>VLOOKUP($B237,元データ!$P$112:$Z$132,MATCH(K$27,元データ!$P$3:$Z$3,0),FALSE)</f>
        <v>4.4247787610619468E-3</v>
      </c>
      <c r="L237" s="7">
        <f>VLOOKUP($B237,元データ!$P$112:$Z$132,MATCH(L$27,元データ!$P$3:$Z$3,0),FALSE)</f>
        <v>5.1100628930817607E-3</v>
      </c>
    </row>
    <row r="238" spans="2:12">
      <c r="B238" s="9" t="s">
        <v>32</v>
      </c>
      <c r="C238" s="7">
        <f>VLOOKUP($B238,元データ!$P$112:$Z$132,MATCH(C$27,元データ!$P$3:$Z$3,0),FALSE)</f>
        <v>6.7717423733870364E-3</v>
      </c>
      <c r="D238" s="7">
        <f>VLOOKUP($B238,元データ!$P$112:$Z$132,MATCH(D$27,元データ!$P$3:$Z$3,0),FALSE)</f>
        <v>8.6582568807339454E-3</v>
      </c>
      <c r="E238" s="7">
        <f>VLOOKUP($B238,元データ!$P$112:$Z$132,MATCH(E$27,元データ!$P$3:$Z$3,0),FALSE)</f>
        <v>5.745062836624776E-3</v>
      </c>
      <c r="F238" s="7">
        <f>VLOOKUP($B238,元データ!$P$112:$Z$132,MATCH(F$27,元データ!$P$3:$Z$3,0),FALSE)</f>
        <v>6.7785668173014849E-3</v>
      </c>
      <c r="G238" s="7">
        <f>VLOOKUP($B238,元データ!$P$112:$Z$132,MATCH(G$27,元データ!$P$3:$Z$3,0),FALSE)</f>
        <v>5.2554744525547441E-3</v>
      </c>
      <c r="H238" s="7">
        <f>VLOOKUP($B238,元データ!$P$112:$Z$132,MATCH(H$27,元データ!$P$3:$Z$3,0),FALSE)</f>
        <v>5.619707467282525E-3</v>
      </c>
      <c r="I238" s="7">
        <f>VLOOKUP($B238,元データ!$P$112:$Z$132,MATCH(I$27,元データ!$P$3:$Z$3,0),FALSE)</f>
        <v>5.4530874097834803E-3</v>
      </c>
      <c r="J238" s="7">
        <f>VLOOKUP($B238,元データ!$P$112:$Z$132,MATCH(J$27,元データ!$P$3:$Z$3,0),FALSE)</f>
        <v>5.2969502407704651E-3</v>
      </c>
      <c r="K238" s="7">
        <f>VLOOKUP($B238,元データ!$P$112:$Z$132,MATCH(K$27,元データ!$P$3:$Z$3,0),FALSE)</f>
        <v>5.2292839903459376E-3</v>
      </c>
      <c r="L238" s="7">
        <f>VLOOKUP($B238,元データ!$P$112:$Z$132,MATCH(L$27,元データ!$P$3:$Z$3,0),FALSE)</f>
        <v>5.89622641509434E-3</v>
      </c>
    </row>
    <row r="239" spans="2:12">
      <c r="B239" s="9" t="s">
        <v>34</v>
      </c>
      <c r="C239" s="7">
        <f>VLOOKUP($B239,元データ!$P$112:$Z$132,MATCH(C$27,元データ!$P$3:$Z$3,0),FALSE)</f>
        <v>1.0745561777671869E-2</v>
      </c>
      <c r="D239" s="7">
        <f>VLOOKUP($B239,元データ!$P$112:$Z$132,MATCH(D$27,元データ!$P$3:$Z$3,0),FALSE)</f>
        <v>1.1181192660550459E-2</v>
      </c>
      <c r="E239" s="7">
        <f>VLOOKUP($B239,元データ!$P$112:$Z$132,MATCH(E$27,元データ!$P$3:$Z$3,0),FALSE)</f>
        <v>8.0191502094554157E-3</v>
      </c>
      <c r="F239" s="7">
        <f>VLOOKUP($B239,元データ!$P$112:$Z$132,MATCH(F$27,元データ!$P$3:$Z$3,0),FALSE)</f>
        <v>1.026468689477082E-2</v>
      </c>
      <c r="G239" s="7">
        <f>VLOOKUP($B239,元データ!$P$112:$Z$132,MATCH(G$27,元データ!$P$3:$Z$3,0),FALSE)</f>
        <v>1.0802919708029197E-2</v>
      </c>
      <c r="H239" s="7">
        <f>VLOOKUP($B239,元データ!$P$112:$Z$132,MATCH(H$27,元データ!$P$3:$Z$3,0),FALSE)</f>
        <v>1.3625866050808315E-2</v>
      </c>
      <c r="I239" s="7">
        <f>VLOOKUP($B239,元データ!$P$112:$Z$132,MATCH(I$27,元データ!$P$3:$Z$3,0),FALSE)</f>
        <v>1.4113873295910184E-2</v>
      </c>
      <c r="J239" s="7">
        <f>VLOOKUP($B239,元データ!$P$112:$Z$132,MATCH(J$27,元データ!$P$3:$Z$3,0),FALSE)</f>
        <v>1.3081861958266452E-2</v>
      </c>
      <c r="K239" s="7">
        <f>VLOOKUP($B239,元データ!$P$112:$Z$132,MATCH(K$27,元データ!$P$3:$Z$3,0),FALSE)</f>
        <v>1.2228479485116654E-2</v>
      </c>
      <c r="L239" s="7">
        <f>VLOOKUP($B239,元データ!$P$112:$Z$132,MATCH(L$27,元データ!$P$3:$Z$3,0),FALSE)</f>
        <v>1.1635220125786163E-2</v>
      </c>
    </row>
    <row r="240" spans="2:12">
      <c r="B240" s="9" t="s">
        <v>36</v>
      </c>
      <c r="C240" s="7">
        <f>VLOOKUP($B240,元データ!$P$112:$Z$132,MATCH(C$27,元データ!$P$3:$Z$3,0),FALSE)</f>
        <v>1.4470124676546695E-2</v>
      </c>
      <c r="D240" s="7">
        <f>VLOOKUP($B240,元データ!$P$112:$Z$132,MATCH(D$27,元データ!$P$3:$Z$3,0),FALSE)</f>
        <v>1.5252293577981652E-2</v>
      </c>
      <c r="E240" s="7">
        <f>VLOOKUP($B240,元データ!$P$112:$Z$132,MATCH(E$27,元データ!$P$3:$Z$3,0),FALSE)</f>
        <v>1.5020945541591861E-2</v>
      </c>
      <c r="F240" s="7">
        <f>VLOOKUP($B240,元データ!$P$112:$Z$132,MATCH(F$27,元データ!$P$3:$Z$3,0),FALSE)</f>
        <v>1.2201420271142672E-2</v>
      </c>
      <c r="G240" s="7">
        <f>VLOOKUP($B240,元データ!$P$112:$Z$132,MATCH(G$27,元データ!$P$3:$Z$3,0),FALSE)</f>
        <v>1.3138686131386862E-2</v>
      </c>
      <c r="H240" s="7">
        <f>VLOOKUP($B240,元データ!$P$112:$Z$132,MATCH(H$27,元データ!$P$3:$Z$3,0),FALSE)</f>
        <v>1.2779060816012317E-2</v>
      </c>
      <c r="I240" s="7">
        <f>VLOOKUP($B240,元データ!$P$112:$Z$132,MATCH(I$27,元データ!$P$3:$Z$3,0),FALSE)</f>
        <v>1.3953488372093023E-2</v>
      </c>
      <c r="J240" s="7">
        <f>VLOOKUP($B240,元データ!$P$112:$Z$132,MATCH(J$27,元データ!$P$3:$Z$3,0),FALSE)</f>
        <v>1.4686998394863563E-2</v>
      </c>
      <c r="K240" s="7">
        <f>VLOOKUP($B240,元データ!$P$112:$Z$132,MATCH(K$27,元データ!$P$3:$Z$3,0),FALSE)</f>
        <v>1.6251005631536607E-2</v>
      </c>
      <c r="L240" s="7">
        <f>VLOOKUP($B240,元データ!$P$112:$Z$132,MATCH(L$27,元データ!$P$3:$Z$3,0),FALSE)</f>
        <v>1.7138364779874214E-2</v>
      </c>
    </row>
    <row r="241" spans="2:12">
      <c r="B241" s="9" t="s">
        <v>37</v>
      </c>
      <c r="C241" s="7">
        <f>VLOOKUP($B241,元データ!$P$112:$Z$132,MATCH(C$27,元データ!$P$3:$Z$3,0),FALSE)</f>
        <v>3.3594834267587102E-2</v>
      </c>
      <c r="D241" s="7">
        <f>VLOOKUP($B241,元データ!$P$112:$Z$132,MATCH(D$27,元データ!$P$3:$Z$3,0),FALSE)</f>
        <v>3.5550458715596332E-2</v>
      </c>
      <c r="E241" s="7">
        <f>VLOOKUP($B241,元データ!$P$112:$Z$132,MATCH(E$27,元データ!$P$3:$Z$3,0),FALSE)</f>
        <v>3.2794733692399762E-2</v>
      </c>
      <c r="F241" s="7">
        <f>VLOOKUP($B241,元データ!$P$112:$Z$132,MATCH(F$27,元データ!$P$3:$Z$3,0),FALSE)</f>
        <v>3.5119431891542929E-2</v>
      </c>
      <c r="G241" s="7">
        <f>VLOOKUP($B241,元データ!$P$112:$Z$132,MATCH(G$27,元データ!$P$3:$Z$3,0),FALSE)</f>
        <v>3.2992700729927008E-2</v>
      </c>
      <c r="H241" s="7">
        <f>VLOOKUP($B241,元データ!$P$112:$Z$132,MATCH(H$27,元データ!$P$3:$Z$3,0),FALSE)</f>
        <v>2.6943802925327175E-2</v>
      </c>
      <c r="I241" s="7">
        <f>VLOOKUP($B241,元データ!$P$112:$Z$132,MATCH(I$27,元データ!$P$3:$Z$3,0),FALSE)</f>
        <v>2.4538893344025661E-2</v>
      </c>
      <c r="J241" s="7">
        <f>VLOOKUP($B241,元データ!$P$112:$Z$132,MATCH(J$27,元データ!$P$3:$Z$3,0),FALSE)</f>
        <v>2.5200642054574639E-2</v>
      </c>
      <c r="K241" s="7">
        <f>VLOOKUP($B241,元データ!$P$112:$Z$132,MATCH(K$27,元データ!$P$3:$Z$3,0),FALSE)</f>
        <v>2.2043443282381336E-2</v>
      </c>
      <c r="L241" s="7">
        <f>VLOOKUP($B241,元データ!$P$112:$Z$132,MATCH(L$27,元データ!$P$3:$Z$3,0),FALSE)</f>
        <v>1.8946540880503144E-2</v>
      </c>
    </row>
    <row r="242" spans="2:12">
      <c r="B242" s="9" t="s">
        <v>25</v>
      </c>
      <c r="C242" s="7">
        <f>VLOOKUP($B242,元データ!$P$112:$Z$132,MATCH(C$27,元データ!$P$3:$Z$3,0),FALSE)</f>
        <v>2.7424454465350124E-2</v>
      </c>
      <c r="D242" s="7">
        <f>VLOOKUP($B242,元データ!$P$112:$Z$132,MATCH(D$27,元データ!$P$3:$Z$3,0),FALSE)</f>
        <v>3.0275229357798167E-2</v>
      </c>
      <c r="E242" s="7">
        <f>VLOOKUP($B242,元データ!$P$112:$Z$132,MATCH(E$27,元データ!$P$3:$Z$3,0),FALSE)</f>
        <v>3.2734889287851586E-2</v>
      </c>
      <c r="F242" s="7">
        <f>VLOOKUP($B242,元データ!$P$112:$Z$132,MATCH(F$27,元データ!$P$3:$Z$3,0),FALSE)</f>
        <v>3.2730794060684312E-2</v>
      </c>
      <c r="G242" s="7">
        <f>VLOOKUP($B242,元データ!$P$112:$Z$132,MATCH(G$27,元データ!$P$3:$Z$3,0),FALSE)</f>
        <v>3.1751824817518245E-2</v>
      </c>
      <c r="H242" s="7">
        <f>VLOOKUP($B242,元データ!$P$112:$Z$132,MATCH(H$27,元データ!$P$3:$Z$3,0),FALSE)</f>
        <v>2.8637413394919167E-2</v>
      </c>
      <c r="I242" s="7">
        <f>VLOOKUP($B242,元データ!$P$112:$Z$132,MATCH(I$27,元データ!$P$3:$Z$3,0),FALSE)</f>
        <v>1.9326383319967923E-2</v>
      </c>
      <c r="J242" s="7">
        <f>VLOOKUP($B242,元データ!$P$112:$Z$132,MATCH(J$27,元データ!$P$3:$Z$3,0),FALSE)</f>
        <v>2.2712680577849118E-2</v>
      </c>
      <c r="K242" s="7">
        <f>VLOOKUP($B242,元データ!$P$112:$Z$132,MATCH(K$27,元データ!$P$3:$Z$3,0),FALSE)</f>
        <v>2.2043443282381336E-2</v>
      </c>
      <c r="L242" s="7">
        <f>VLOOKUP($B242,元データ!$P$112:$Z$132,MATCH(L$27,元データ!$P$3:$Z$3,0),FALSE)</f>
        <v>2.0833333333333332E-2</v>
      </c>
    </row>
    <row r="243" spans="2:12">
      <c r="B243" s="9" t="s">
        <v>46</v>
      </c>
      <c r="C243" s="7">
        <f>VLOOKUP($B243,元データ!$P$112:$Z$132,MATCH(C$27,元データ!$P$3:$Z$3,0),FALSE)</f>
        <v>3.1031434800644419E-2</v>
      </c>
      <c r="D243" s="7">
        <f>VLOOKUP($B243,元データ!$P$112:$Z$132,MATCH(D$27,元データ!$P$3:$Z$3,0),FALSE)</f>
        <v>3.0676605504587156E-2</v>
      </c>
      <c r="E243" s="7">
        <f>VLOOKUP($B243,元データ!$P$112:$Z$132,MATCH(E$27,元データ!$P$3:$Z$3,0),FALSE)</f>
        <v>2.9144225014961101E-2</v>
      </c>
      <c r="F243" s="7">
        <f>VLOOKUP($B243,元データ!$P$112:$Z$132,MATCH(F$27,元データ!$P$3:$Z$3,0),FALSE)</f>
        <v>3.2601678502259521E-2</v>
      </c>
      <c r="G243" s="7">
        <f>VLOOKUP($B243,元データ!$P$112:$Z$132,MATCH(G$27,元データ!$P$3:$Z$3,0),FALSE)</f>
        <v>3.6277372262773722E-2</v>
      </c>
      <c r="H243" s="7">
        <f>VLOOKUP($B243,元データ!$P$112:$Z$132,MATCH(H$27,元データ!$P$3:$Z$3,0),FALSE)</f>
        <v>3.6104695919938416E-2</v>
      </c>
      <c r="I243" s="7">
        <f>VLOOKUP($B243,元データ!$P$112:$Z$132,MATCH(I$27,元データ!$P$3:$Z$3,0),FALSE)</f>
        <v>3.8412189254210104E-2</v>
      </c>
      <c r="J243" s="7">
        <f>VLOOKUP($B243,元データ!$P$112:$Z$132,MATCH(J$27,元データ!$P$3:$Z$3,0),FALSE)</f>
        <v>3.5714285714285712E-2</v>
      </c>
      <c r="K243" s="7">
        <f>VLOOKUP($B243,元データ!$P$112:$Z$132,MATCH(K$27,元データ!$P$3:$Z$3,0),FALSE)</f>
        <v>3.5317779565567177E-2</v>
      </c>
      <c r="L243" s="7">
        <f>VLOOKUP($B243,元データ!$P$112:$Z$132,MATCH(L$27,元データ!$P$3:$Z$3,0),FALSE)</f>
        <v>3.1446540880503145E-2</v>
      </c>
    </row>
    <row r="244" spans="2:12">
      <c r="B244" s="9" t="s">
        <v>31</v>
      </c>
      <c r="C244" s="7">
        <f>VLOOKUP($B244,元データ!$P$112:$Z$132,MATCH(C$27,元データ!$P$3:$Z$3,0),FALSE)</f>
        <v>1.7950223104419322E-2</v>
      </c>
      <c r="D244" s="7">
        <f>VLOOKUP($B244,元データ!$P$112:$Z$132,MATCH(D$27,元データ!$P$3:$Z$3,0),FALSE)</f>
        <v>2.1215596330275231E-2</v>
      </c>
      <c r="E244" s="7">
        <f>VLOOKUP($B244,元データ!$P$112:$Z$132,MATCH(E$27,元データ!$P$3:$Z$3,0),FALSE)</f>
        <v>2.4416517055655295E-2</v>
      </c>
      <c r="F244" s="7">
        <f>VLOOKUP($B244,元データ!$P$112:$Z$132,MATCH(F$27,元データ!$P$3:$Z$3,0),FALSE)</f>
        <v>2.7178825048418336E-2</v>
      </c>
      <c r="G244" s="7">
        <f>VLOOKUP($B244,元データ!$P$112:$Z$132,MATCH(G$27,元データ!$P$3:$Z$3,0),FALSE)</f>
        <v>3.1897810218978105E-2</v>
      </c>
      <c r="H244" s="7">
        <f>VLOOKUP($B244,元データ!$P$112:$Z$132,MATCH(H$27,元データ!$P$3:$Z$3,0),FALSE)</f>
        <v>3.5257890685142415E-2</v>
      </c>
      <c r="I244" s="7">
        <f>VLOOKUP($B244,元データ!$P$112:$Z$132,MATCH(I$27,元データ!$P$3:$Z$3,0),FALSE)</f>
        <v>3.7449879711307137E-2</v>
      </c>
      <c r="J244" s="7">
        <f>VLOOKUP($B244,元データ!$P$112:$Z$132,MATCH(J$27,元データ!$P$3:$Z$3,0),FALSE)</f>
        <v>3.2985553772070624E-2</v>
      </c>
      <c r="K244" s="7">
        <f>VLOOKUP($B244,元データ!$P$112:$Z$132,MATCH(K$27,元データ!$P$3:$Z$3,0),FALSE)</f>
        <v>3.6363636363636362E-2</v>
      </c>
      <c r="L244" s="7">
        <f>VLOOKUP($B244,元データ!$P$112:$Z$132,MATCH(L$27,元データ!$P$3:$Z$3,0),FALSE)</f>
        <v>3.2861635220125786E-2</v>
      </c>
    </row>
    <row r="245" spans="2:12">
      <c r="B245" s="9" t="s">
        <v>29</v>
      </c>
      <c r="C245" s="7">
        <f>VLOOKUP($B245,元データ!$P$112:$Z$132,MATCH(C$27,元データ!$P$3:$Z$3,0),FALSE)</f>
        <v>5.902018081151203E-2</v>
      </c>
      <c r="D245" s="7">
        <f>VLOOKUP($B245,元データ!$P$112:$Z$132,MATCH(D$27,元データ!$P$3:$Z$3,0),FALSE)</f>
        <v>6.3130733944954123E-2</v>
      </c>
      <c r="E245" s="7">
        <f>VLOOKUP($B245,元データ!$P$112:$Z$132,MATCH(E$27,元データ!$P$3:$Z$3,0),FALSE)</f>
        <v>5.4997007779772594E-2</v>
      </c>
      <c r="F245" s="7">
        <f>VLOOKUP($B245,元データ!$P$112:$Z$132,MATCH(F$27,元データ!$P$3:$Z$3,0),FALSE)</f>
        <v>4.9128469980632666E-2</v>
      </c>
      <c r="G245" s="7">
        <f>VLOOKUP($B245,元データ!$P$112:$Z$132,MATCH(G$27,元データ!$P$3:$Z$3,0),FALSE)</f>
        <v>5.2262773722627734E-2</v>
      </c>
      <c r="H245" s="7">
        <f>VLOOKUP($B245,元データ!$P$112:$Z$132,MATCH(H$27,元データ!$P$3:$Z$3,0),FALSE)</f>
        <v>5.2270977675134722E-2</v>
      </c>
      <c r="I245" s="7">
        <f>VLOOKUP($B245,元データ!$P$112:$Z$132,MATCH(I$27,元データ!$P$3:$Z$3,0),FALSE)</f>
        <v>4.6271050521251002E-2</v>
      </c>
      <c r="J245" s="7">
        <f>VLOOKUP($B245,元データ!$P$112:$Z$132,MATCH(J$27,元データ!$P$3:$Z$3,0),FALSE)</f>
        <v>4.2696629213483148E-2</v>
      </c>
      <c r="K245" s="7">
        <f>VLOOKUP($B245,元データ!$P$112:$Z$132,MATCH(K$27,元データ!$P$3:$Z$3,0),FALSE)</f>
        <v>4.1351568785197107E-2</v>
      </c>
      <c r="L245" s="7">
        <f>VLOOKUP($B245,元データ!$P$112:$Z$132,MATCH(L$27,元データ!$P$3:$Z$3,0),FALSE)</f>
        <v>4.4418238993710689E-2</v>
      </c>
    </row>
    <row r="246" spans="2:12">
      <c r="B246" s="9" t="s">
        <v>39</v>
      </c>
      <c r="C246" s="7">
        <f>VLOOKUP($B246,元データ!$P$112:$Z$132,MATCH(C$27,元データ!$P$3:$Z$3,0),FALSE)</f>
        <v>4.9363239744532161E-2</v>
      </c>
      <c r="D246" s="7">
        <f>VLOOKUP($B246,元データ!$P$112:$Z$132,MATCH(D$27,元データ!$P$3:$Z$3,0),FALSE)</f>
        <v>4.931192660550459E-2</v>
      </c>
      <c r="E246" s="7">
        <f>VLOOKUP($B246,元データ!$P$112:$Z$132,MATCH(E$27,元データ!$P$3:$Z$3,0),FALSE)</f>
        <v>5.224416517055655E-2</v>
      </c>
      <c r="F246" s="7">
        <f>VLOOKUP($B246,元データ!$P$112:$Z$132,MATCH(F$27,元データ!$P$3:$Z$3,0),FALSE)</f>
        <v>4.7320852162685605E-2</v>
      </c>
      <c r="G246" s="7">
        <f>VLOOKUP($B246,元データ!$P$112:$Z$132,MATCH(G$27,元データ!$P$3:$Z$3,0),FALSE)</f>
        <v>4.3649635036496354E-2</v>
      </c>
      <c r="H246" s="7">
        <f>VLOOKUP($B246,元データ!$P$112:$Z$132,MATCH(H$27,元データ!$P$3:$Z$3,0),FALSE)</f>
        <v>4.8421862971516551E-2</v>
      </c>
      <c r="I246" s="7">
        <f>VLOOKUP($B246,元データ!$P$112:$Z$132,MATCH(I$27,元データ!$P$3:$Z$3,0),FALSE)</f>
        <v>5.3728949478748997E-2</v>
      </c>
      <c r="J246" s="7">
        <f>VLOOKUP($B246,元データ!$P$112:$Z$132,MATCH(J$27,元データ!$P$3:$Z$3,0),FALSE)</f>
        <v>4.8635634028892455E-2</v>
      </c>
      <c r="K246" s="7">
        <f>VLOOKUP($B246,元データ!$P$112:$Z$132,MATCH(K$27,元データ!$P$3:$Z$3,0),FALSE)</f>
        <v>5.341914722445696E-2</v>
      </c>
      <c r="L246" s="7">
        <f>VLOOKUP($B246,元データ!$P$112:$Z$132,MATCH(L$27,元データ!$P$3:$Z$3,0),FALSE)</f>
        <v>5.1886792452830191E-2</v>
      </c>
    </row>
    <row r="247" spans="2:12">
      <c r="B247" s="9" t="s">
        <v>38</v>
      </c>
      <c r="C247" s="7">
        <f>VLOOKUP($B247,元データ!$P$112:$Z$132,MATCH(C$27,元データ!$P$3:$Z$3,0),FALSE)</f>
        <v>6.414738171322544E-2</v>
      </c>
      <c r="D247" s="7">
        <f>VLOOKUP($B247,元データ!$P$112:$Z$132,MATCH(D$27,元データ!$P$3:$Z$3,0),FALSE)</f>
        <v>5.9346330275229356E-2</v>
      </c>
      <c r="E247" s="7">
        <f>VLOOKUP($B247,元データ!$P$112:$Z$132,MATCH(E$27,元データ!$P$3:$Z$3,0),FALSE)</f>
        <v>6.3554757630161579E-2</v>
      </c>
      <c r="F247" s="7">
        <f>VLOOKUP($B247,元データ!$P$112:$Z$132,MATCH(F$27,元データ!$P$3:$Z$3,0),FALSE)</f>
        <v>5.4034861200774692E-2</v>
      </c>
      <c r="G247" s="7">
        <f>VLOOKUP($B247,元データ!$P$112:$Z$132,MATCH(G$27,元データ!$P$3:$Z$3,0),FALSE)</f>
        <v>4.357664233576642E-2</v>
      </c>
      <c r="H247" s="7">
        <f>VLOOKUP($B247,元データ!$P$112:$Z$132,MATCH(H$27,元データ!$P$3:$Z$3,0),FALSE)</f>
        <v>3.6720554272517324E-2</v>
      </c>
      <c r="I247" s="7">
        <f>VLOOKUP($B247,元データ!$P$112:$Z$132,MATCH(I$27,元データ!$P$3:$Z$3,0),FALSE)</f>
        <v>3.5765838011226944E-2</v>
      </c>
      <c r="J247" s="7">
        <f>VLOOKUP($B247,元データ!$P$112:$Z$132,MATCH(J$27,元データ!$P$3:$Z$3,0),FALSE)</f>
        <v>4.0288924558587479E-2</v>
      </c>
      <c r="K247" s="7">
        <f>VLOOKUP($B247,元データ!$P$112:$Z$132,MATCH(K$27,元データ!$P$3:$Z$3,0),FALSE)</f>
        <v>4.7224456958970235E-2</v>
      </c>
      <c r="L247" s="7">
        <f>VLOOKUP($B247,元データ!$P$112:$Z$132,MATCH(L$27,元データ!$P$3:$Z$3,0),FALSE)</f>
        <v>5.1965408805031449E-2</v>
      </c>
    </row>
    <row r="248" spans="2:12">
      <c r="B248" s="9" t="s">
        <v>40</v>
      </c>
      <c r="C248" s="7">
        <f>VLOOKUP($B248,元データ!$P$112:$Z$132,MATCH(C$27,元データ!$P$3:$Z$3,0),FALSE)</f>
        <v>5.2022674833818595E-2</v>
      </c>
      <c r="D248" s="7">
        <f>VLOOKUP($B248,元データ!$P$112:$Z$132,MATCH(D$27,元データ!$P$3:$Z$3,0),FALSE)</f>
        <v>5.4185779816513763E-2</v>
      </c>
      <c r="E248" s="7">
        <f>VLOOKUP($B248,元データ!$P$112:$Z$132,MATCH(E$27,元データ!$P$3:$Z$3,0),FALSE)</f>
        <v>5.098743267504488E-2</v>
      </c>
      <c r="F248" s="7">
        <f>VLOOKUP($B248,元データ!$P$112:$Z$132,MATCH(F$27,元データ!$P$3:$Z$3,0),FALSE)</f>
        <v>5.7779212395093607E-2</v>
      </c>
      <c r="G248" s="7">
        <f>VLOOKUP($B248,元データ!$P$112:$Z$132,MATCH(G$27,元データ!$P$3:$Z$3,0),FALSE)</f>
        <v>6.1094890510948907E-2</v>
      </c>
      <c r="H248" s="7">
        <f>VLOOKUP($B248,元データ!$P$112:$Z$132,MATCH(H$27,元データ!$P$3:$Z$3,0),FALSE)</f>
        <v>6.0816012317167052E-2</v>
      </c>
      <c r="I248" s="7">
        <f>VLOOKUP($B248,元データ!$P$112:$Z$132,MATCH(I$27,元データ!$P$3:$Z$3,0),FALSE)</f>
        <v>6.2710505212510023E-2</v>
      </c>
      <c r="J248" s="7">
        <f>VLOOKUP($B248,元データ!$P$112:$Z$132,MATCH(J$27,元データ!$P$3:$Z$3,0),FALSE)</f>
        <v>6.7977528089887634E-2</v>
      </c>
      <c r="K248" s="7">
        <f>VLOOKUP($B248,元データ!$P$112:$Z$132,MATCH(K$27,元データ!$P$3:$Z$3,0),FALSE)</f>
        <v>5.8326629123089301E-2</v>
      </c>
      <c r="L248" s="7">
        <f>VLOOKUP($B248,元データ!$P$112:$Z$132,MATCH(L$27,元データ!$P$3:$Z$3,0),FALSE)</f>
        <v>5.959119496855346E-2</v>
      </c>
    </row>
    <row r="249" spans="2:12">
      <c r="B249" s="9" t="s">
        <v>41</v>
      </c>
      <c r="C249" s="7">
        <f>VLOOKUP($B249,元データ!$P$112:$Z$132,MATCH(C$27,元データ!$P$3:$Z$3,0),FALSE)</f>
        <v>6.5030111078661412E-2</v>
      </c>
      <c r="D249" s="7">
        <f>VLOOKUP($B249,元データ!$P$112:$Z$132,MATCH(D$27,元データ!$P$3:$Z$3,0),FALSE)</f>
        <v>6.1582568807339449E-2</v>
      </c>
      <c r="E249" s="7">
        <f>VLOOKUP($B249,元データ!$P$112:$Z$132,MATCH(E$27,元データ!$P$3:$Z$3,0),FALSE)</f>
        <v>6.1639736684619986E-2</v>
      </c>
      <c r="F249" s="7">
        <f>VLOOKUP($B249,元データ!$P$112:$Z$132,MATCH(F$27,元データ!$P$3:$Z$3,0),FALSE)</f>
        <v>6.2621045836023237E-2</v>
      </c>
      <c r="G249" s="7">
        <f>VLOOKUP($B249,元データ!$P$112:$Z$132,MATCH(G$27,元データ!$P$3:$Z$3,0),FALSE)</f>
        <v>6.5912408759124089E-2</v>
      </c>
      <c r="H249" s="7">
        <f>VLOOKUP($B249,元データ!$P$112:$Z$132,MATCH(H$27,元データ!$P$3:$Z$3,0),FALSE)</f>
        <v>6.8437259430331021E-2</v>
      </c>
      <c r="I249" s="7">
        <f>VLOOKUP($B249,元データ!$P$112:$Z$132,MATCH(I$27,元データ!$P$3:$Z$3,0),FALSE)</f>
        <v>6.5437048917401763E-2</v>
      </c>
      <c r="J249" s="7">
        <f>VLOOKUP($B249,元データ!$P$112:$Z$132,MATCH(J$27,元データ!$P$3:$Z$3,0),FALSE)</f>
        <v>7.0304975922953455E-2</v>
      </c>
      <c r="K249" s="7">
        <f>VLOOKUP($B249,元データ!$P$112:$Z$132,MATCH(K$27,元データ!$P$3:$Z$3,0),FALSE)</f>
        <v>7.0555108608205949E-2</v>
      </c>
      <c r="L249" s="7">
        <f>VLOOKUP($B249,元データ!$P$112:$Z$132,MATCH(L$27,元データ!$P$3:$Z$3,0),FALSE)</f>
        <v>6.1084905660377359E-2</v>
      </c>
    </row>
    <row r="250" spans="2:12">
      <c r="B250" s="9" t="s">
        <v>45</v>
      </c>
      <c r="C250" s="7">
        <f>VLOOKUP($B250,元データ!$P$112:$Z$132,MATCH(C$27,元データ!$P$3:$Z$3,0),FALSE)</f>
        <v>5.6390656630916997E-2</v>
      </c>
      <c r="D250" s="7">
        <f>VLOOKUP($B250,元データ!$P$112:$Z$132,MATCH(D$27,元データ!$P$3:$Z$3,0),FALSE)</f>
        <v>4.9942660550458713E-2</v>
      </c>
      <c r="E250" s="7">
        <f>VLOOKUP($B250,元データ!$P$112:$Z$132,MATCH(E$27,元データ!$P$3:$Z$3,0),FALSE)</f>
        <v>5.1944943147815677E-2</v>
      </c>
      <c r="F250" s="7">
        <f>VLOOKUP($B250,元データ!$P$112:$Z$132,MATCH(F$27,元データ!$P$3:$Z$3,0),FALSE)</f>
        <v>5.5519690122659782E-2</v>
      </c>
      <c r="G250" s="7">
        <f>VLOOKUP($B250,元データ!$P$112:$Z$132,MATCH(G$27,元データ!$P$3:$Z$3,0),FALSE)</f>
        <v>7.4233576642335763E-2</v>
      </c>
      <c r="H250" s="7">
        <f>VLOOKUP($B250,元データ!$P$112:$Z$132,MATCH(H$27,元データ!$P$3:$Z$3,0),FALSE)</f>
        <v>8.0523479599692069E-2</v>
      </c>
      <c r="I250" s="7">
        <f>VLOOKUP($B250,元データ!$P$112:$Z$132,MATCH(I$27,元データ!$P$3:$Z$3,0),FALSE)</f>
        <v>9.6551724137931033E-2</v>
      </c>
      <c r="J250" s="7">
        <f>VLOOKUP($B250,元データ!$P$112:$Z$132,MATCH(J$27,元データ!$P$3:$Z$3,0),FALSE)</f>
        <v>7.0786516853932585E-2</v>
      </c>
      <c r="K250" s="7">
        <f>VLOOKUP($B250,元データ!$P$112:$Z$132,MATCH(K$27,元データ!$P$3:$Z$3,0),FALSE)</f>
        <v>6.8302493966210784E-2</v>
      </c>
      <c r="L250" s="7">
        <f>VLOOKUP($B250,元データ!$P$112:$Z$132,MATCH(L$27,元データ!$P$3:$Z$3,0),FALSE)</f>
        <v>6.4622641509433962E-2</v>
      </c>
    </row>
    <row r="251" spans="2:12">
      <c r="B251" s="9" t="s">
        <v>42</v>
      </c>
      <c r="C251" s="7">
        <f>VLOOKUP($B251,元データ!$P$112:$Z$132,MATCH(C$27,元データ!$P$3:$Z$3,0),FALSE)</f>
        <v>0.10868805830516658</v>
      </c>
      <c r="D251" s="7">
        <f>VLOOKUP($B251,元データ!$P$112:$Z$132,MATCH(D$27,元データ!$P$3:$Z$3,0),FALSE)</f>
        <v>0.10303899082568807</v>
      </c>
      <c r="E251" s="7">
        <f>VLOOKUP($B251,元データ!$P$112:$Z$132,MATCH(E$27,元データ!$P$3:$Z$3,0),FALSE)</f>
        <v>0.11184919210053861</v>
      </c>
      <c r="F251" s="7">
        <f>VLOOKUP($B251,元データ!$P$112:$Z$132,MATCH(F$27,元データ!$P$3:$Z$3,0),FALSE)</f>
        <v>9.7740477727566166E-2</v>
      </c>
      <c r="G251" s="7">
        <f>VLOOKUP($B251,元データ!$P$112:$Z$132,MATCH(G$27,元データ!$P$3:$Z$3,0),FALSE)</f>
        <v>7.5693430656934305E-2</v>
      </c>
      <c r="H251" s="7">
        <f>VLOOKUP($B251,元データ!$P$112:$Z$132,MATCH(H$27,元データ!$P$3:$Z$3,0),FALSE)</f>
        <v>7.2671285604311006E-2</v>
      </c>
      <c r="I251" s="7">
        <f>VLOOKUP($B251,元データ!$P$112:$Z$132,MATCH(I$27,元データ!$P$3:$Z$3,0),FALSE)</f>
        <v>7.586206896551724E-2</v>
      </c>
      <c r="J251" s="7">
        <f>VLOOKUP($B251,元データ!$P$112:$Z$132,MATCH(J$27,元データ!$P$3:$Z$3,0),FALSE)</f>
        <v>7.5200642054574635E-2</v>
      </c>
      <c r="K251" s="7">
        <f>VLOOKUP($B251,元データ!$P$112:$Z$132,MATCH(K$27,元データ!$P$3:$Z$3,0),FALSE)</f>
        <v>7.5140788415124699E-2</v>
      </c>
      <c r="L251" s="7">
        <f>VLOOKUP($B251,元データ!$P$112:$Z$132,MATCH(L$27,元データ!$P$3:$Z$3,0),FALSE)</f>
        <v>7.0597484276729558E-2</v>
      </c>
    </row>
    <row r="252" spans="2:12">
      <c r="B252" s="9" t="s">
        <v>43</v>
      </c>
      <c r="C252" s="7">
        <f>VLOOKUP($B252,元データ!$P$112:$Z$132,MATCH(C$27,元データ!$P$3:$Z$3,0),FALSE)</f>
        <v>9.1079048431832732E-2</v>
      </c>
      <c r="D252" s="7">
        <f>VLOOKUP($B252,元データ!$P$112:$Z$132,MATCH(D$27,元データ!$P$3:$Z$3,0),FALSE)</f>
        <v>8.956422018348624E-2</v>
      </c>
      <c r="E252" s="7">
        <f>VLOOKUP($B252,元データ!$P$112:$Z$132,MATCH(E$27,元データ!$P$3:$Z$3,0),FALSE)</f>
        <v>9.0125673249551161E-2</v>
      </c>
      <c r="F252" s="7">
        <f>VLOOKUP($B252,元データ!$P$112:$Z$132,MATCH(F$27,元データ!$P$3:$Z$3,0),FALSE)</f>
        <v>9.2253066494512592E-2</v>
      </c>
      <c r="G252" s="7">
        <f>VLOOKUP($B252,元データ!$P$112:$Z$132,MATCH(G$27,元データ!$P$3:$Z$3,0),FALSE)</f>
        <v>9.9343065693430654E-2</v>
      </c>
      <c r="H252" s="7">
        <f>VLOOKUP($B252,元データ!$P$112:$Z$132,MATCH(H$27,元データ!$P$3:$Z$3,0),FALSE)</f>
        <v>8.7528868360277137E-2</v>
      </c>
      <c r="I252" s="7">
        <f>VLOOKUP($B252,元データ!$P$112:$Z$132,MATCH(I$27,元データ!$P$3:$Z$3,0),FALSE)</f>
        <v>7.6423416198877311E-2</v>
      </c>
      <c r="J252" s="7">
        <f>VLOOKUP($B252,元データ!$P$112:$Z$132,MATCH(J$27,元データ!$P$3:$Z$3,0),FALSE)</f>
        <v>8.2102728731942215E-2</v>
      </c>
      <c r="K252" s="7">
        <f>VLOOKUP($B252,元データ!$P$112:$Z$132,MATCH(K$27,元データ!$P$3:$Z$3,0),FALSE)</f>
        <v>7.8841512469831052E-2</v>
      </c>
      <c r="L252" s="7">
        <f>VLOOKUP($B252,元データ!$P$112:$Z$132,MATCH(L$27,元データ!$P$3:$Z$3,0),FALSE)</f>
        <v>7.6493710691823896E-2</v>
      </c>
    </row>
    <row r="253" spans="2:12">
      <c r="B253" s="9" t="s">
        <v>27</v>
      </c>
      <c r="C253" s="7">
        <f>VLOOKUP($B253,元データ!$P$112:$Z$132,MATCH(C$27,元データ!$P$3:$Z$3,0),FALSE)</f>
        <v>7.5331199507051888E-2</v>
      </c>
      <c r="D253" s="7">
        <f>VLOOKUP($B253,元データ!$P$112:$Z$132,MATCH(D$27,元データ!$P$3:$Z$3,0),FALSE)</f>
        <v>8.3944954128440372E-2</v>
      </c>
      <c r="E253" s="7">
        <f>VLOOKUP($B253,元データ!$P$112:$Z$132,MATCH(E$27,元データ!$P$3:$Z$3,0),FALSE)</f>
        <v>8.1448234590065824E-2</v>
      </c>
      <c r="F253" s="7">
        <f>VLOOKUP($B253,元データ!$P$112:$Z$132,MATCH(F$27,元データ!$P$3:$Z$3,0),FALSE)</f>
        <v>8.68302130406714E-2</v>
      </c>
      <c r="G253" s="7">
        <f>VLOOKUP($B253,元データ!$P$112:$Z$132,MATCH(G$27,元データ!$P$3:$Z$3,0),FALSE)</f>
        <v>8.5912408759124093E-2</v>
      </c>
      <c r="H253" s="7">
        <f>VLOOKUP($B253,元データ!$P$112:$Z$132,MATCH(H$27,元データ!$P$3:$Z$3,0),FALSE)</f>
        <v>8.8683602771362585E-2</v>
      </c>
      <c r="I253" s="7">
        <f>VLOOKUP($B253,元データ!$P$112:$Z$132,MATCH(I$27,元データ!$P$3:$Z$3,0),FALSE)</f>
        <v>9.2542101042502004E-2</v>
      </c>
      <c r="J253" s="7">
        <f>VLOOKUP($B253,元データ!$P$112:$Z$132,MATCH(J$27,元データ!$P$3:$Z$3,0),FALSE)</f>
        <v>9.333868378812199E-2</v>
      </c>
      <c r="K253" s="7">
        <f>VLOOKUP($B253,元データ!$P$112:$Z$132,MATCH(K$27,元データ!$P$3:$Z$3,0),FALSE)</f>
        <v>8.037007240547063E-2</v>
      </c>
      <c r="L253" s="7">
        <f>VLOOKUP($B253,元データ!$P$112:$Z$132,MATCH(L$27,元データ!$P$3:$Z$3,0),FALSE)</f>
        <v>7.9245283018867921E-2</v>
      </c>
    </row>
    <row r="254" spans="2:12">
      <c r="B254" s="9" t="s">
        <v>30</v>
      </c>
      <c r="C254" s="7">
        <f>VLOOKUP($B254,元データ!$P$112:$Z$132,MATCH(C$27,元データ!$P$3:$Z$3,0),FALSE)</f>
        <v>6.5313891824098108E-2</v>
      </c>
      <c r="D254" s="7">
        <f>VLOOKUP($B254,元データ!$P$112:$Z$132,MATCH(D$27,元データ!$P$3:$Z$3,0),FALSE)</f>
        <v>6.3073394495412841E-2</v>
      </c>
      <c r="E254" s="7">
        <f>VLOOKUP($B254,元データ!$P$112:$Z$132,MATCH(E$27,元データ!$P$3:$Z$3,0),FALSE)</f>
        <v>6.6427289048473961E-2</v>
      </c>
      <c r="F254" s="7">
        <f>VLOOKUP($B254,元データ!$P$112:$Z$132,MATCH(F$27,元データ!$P$3:$Z$3,0),FALSE)</f>
        <v>7.2046481601032927E-2</v>
      </c>
      <c r="G254" s="7">
        <f>VLOOKUP($B254,元データ!$P$112:$Z$132,MATCH(G$27,元データ!$P$3:$Z$3,0),FALSE)</f>
        <v>8.0291970802919707E-2</v>
      </c>
      <c r="H254" s="7">
        <f>VLOOKUP($B254,元データ!$P$112:$Z$132,MATCH(H$27,元データ!$P$3:$Z$3,0),FALSE)</f>
        <v>8.391070053887606E-2</v>
      </c>
      <c r="I254" s="7">
        <f>VLOOKUP($B254,元データ!$P$112:$Z$132,MATCH(I$27,元データ!$P$3:$Z$3,0),FALSE)</f>
        <v>7.9631114675220535E-2</v>
      </c>
      <c r="J254" s="7">
        <f>VLOOKUP($B254,元データ!$P$112:$Z$132,MATCH(J$27,元データ!$P$3:$Z$3,0),FALSE)</f>
        <v>8.3386837881219908E-2</v>
      </c>
      <c r="K254" s="7">
        <f>VLOOKUP($B254,元データ!$P$112:$Z$132,MATCH(K$27,元データ!$P$3:$Z$3,0),FALSE)</f>
        <v>8.6725663716814158E-2</v>
      </c>
      <c r="L254" s="7">
        <f>VLOOKUP($B254,元データ!$P$112:$Z$132,MATCH(L$27,元データ!$P$3:$Z$3,0),FALSE)</f>
        <v>7.9481132075471694E-2</v>
      </c>
    </row>
    <row r="255" spans="2:12">
      <c r="B255" s="9" t="s">
        <v>35</v>
      </c>
      <c r="C255" s="7">
        <f>VLOOKUP($B255,元データ!$P$112:$Z$132,MATCH(C$27,元データ!$P$3:$Z$3,0),FALSE)</f>
        <v>0.12800810556278636</v>
      </c>
      <c r="D255" s="7">
        <f>VLOOKUP($B255,元データ!$P$112:$Z$132,MATCH(D$27,元データ!$P$3:$Z$3,0),FALSE)</f>
        <v>0.11536697247706422</v>
      </c>
      <c r="E255" s="7">
        <f>VLOOKUP($B255,元データ!$P$112:$Z$132,MATCH(E$27,元データ!$P$3:$Z$3,0),FALSE)</f>
        <v>0.1047277079593058</v>
      </c>
      <c r="F255" s="7">
        <f>VLOOKUP($B255,元データ!$P$112:$Z$132,MATCH(F$27,元データ!$P$3:$Z$3,0),FALSE)</f>
        <v>9.9031633311814068E-2</v>
      </c>
      <c r="G255" s="7">
        <f>VLOOKUP($B255,元データ!$P$112:$Z$132,MATCH(G$27,元データ!$P$3:$Z$3,0),FALSE)</f>
        <v>7.5766423357664231E-2</v>
      </c>
      <c r="H255" s="7">
        <f>VLOOKUP($B255,元データ!$P$112:$Z$132,MATCH(H$27,元データ!$P$3:$Z$3,0),FALSE)</f>
        <v>6.8514241724403388E-2</v>
      </c>
      <c r="I255" s="7">
        <f>VLOOKUP($B255,元データ!$P$112:$Z$132,MATCH(I$27,元データ!$P$3:$Z$3,0),FALSE)</f>
        <v>6.230954290296712E-2</v>
      </c>
      <c r="J255" s="7">
        <f>VLOOKUP($B255,元データ!$P$112:$Z$132,MATCH(J$27,元データ!$P$3:$Z$3,0),FALSE)</f>
        <v>6.8378812199036923E-2</v>
      </c>
      <c r="K255" s="7">
        <f>VLOOKUP($B255,元データ!$P$112:$Z$132,MATCH(K$27,元データ!$P$3:$Z$3,0),FALSE)</f>
        <v>7.5060337892196294E-2</v>
      </c>
      <c r="L255" s="7">
        <f>VLOOKUP($B255,元データ!$P$112:$Z$132,MATCH(L$27,元データ!$P$3:$Z$3,0),FALSE)</f>
        <v>8.254716981132075E-2</v>
      </c>
    </row>
    <row r="256" spans="2:12">
      <c r="B256" s="9" t="s">
        <v>44</v>
      </c>
      <c r="C256" s="7">
        <f>VLOOKUP($B256,元データ!$P$112:$Z$132,MATCH(C$27,元データ!$P$3:$Z$3,0),FALSE)</f>
        <v>4.6383745854005558E-2</v>
      </c>
      <c r="D256" s="7">
        <f>VLOOKUP($B256,元データ!$P$112:$Z$132,MATCH(D$27,元データ!$P$3:$Z$3,0),FALSE)</f>
        <v>4.7878440366972475E-2</v>
      </c>
      <c r="E256" s="7">
        <f>VLOOKUP($B256,元データ!$P$112:$Z$132,MATCH(E$27,元データ!$P$3:$Z$3,0),FALSE)</f>
        <v>5.2902453620586473E-2</v>
      </c>
      <c r="F256" s="7">
        <f>VLOOKUP($B256,元データ!$P$112:$Z$132,MATCH(F$27,元データ!$P$3:$Z$3,0),FALSE)</f>
        <v>5.7779212395093607E-2</v>
      </c>
      <c r="G256" s="7">
        <f>VLOOKUP($B256,元データ!$P$112:$Z$132,MATCH(G$27,元データ!$P$3:$Z$3,0),FALSE)</f>
        <v>7.0364963503649638E-2</v>
      </c>
      <c r="H256" s="7">
        <f>VLOOKUP($B256,元データ!$P$112:$Z$132,MATCH(H$27,元データ!$P$3:$Z$3,0),FALSE)</f>
        <v>8.706697459584295E-2</v>
      </c>
      <c r="I256" s="7">
        <f>VLOOKUP($B256,元データ!$P$112:$Z$132,MATCH(I$27,元データ!$P$3:$Z$3,0),FALSE)</f>
        <v>9.4466720128307938E-2</v>
      </c>
      <c r="J256" s="7">
        <f>VLOOKUP($B256,元データ!$P$112:$Z$132,MATCH(J$27,元データ!$P$3:$Z$3,0),FALSE)</f>
        <v>0.10120385232744783</v>
      </c>
      <c r="K256" s="7">
        <f>VLOOKUP($B256,元データ!$P$112:$Z$132,MATCH(K$27,元データ!$P$3:$Z$3,0),FALSE)</f>
        <v>0.10740144810941271</v>
      </c>
      <c r="L256" s="7">
        <f>VLOOKUP($B256,元データ!$P$112:$Z$132,MATCH(L$27,元データ!$P$3:$Z$3,0),FALSE)</f>
        <v>0.13168238993710693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3"/>
  <sheetViews>
    <sheetView topLeftCell="A55" zoomScale="85" zoomScaleNormal="85" workbookViewId="0">
      <pane xSplit="2" topLeftCell="C1" activePane="topRight" state="frozen"/>
      <selection pane="topRight"/>
    </sheetView>
  </sheetViews>
  <sheetFormatPr defaultRowHeight="18.75"/>
  <cols>
    <col min="1" max="1" width="3.77734375" style="1" customWidth="1"/>
    <col min="2" max="2" width="26.77734375" style="1" bestFit="1" customWidth="1"/>
    <col min="3" max="4" width="11.88671875" style="1" customWidth="1"/>
    <col min="5" max="11" width="11.77734375" style="1" bestFit="1" customWidth="1"/>
    <col min="12" max="14" width="11.77734375" style="1" customWidth="1"/>
    <col min="15" max="15" width="11.77734375" style="14" customWidth="1"/>
    <col min="16" max="16" width="26.77734375" style="14" bestFit="1" customWidth="1"/>
    <col min="17" max="17" width="8.88671875" style="1" customWidth="1"/>
    <col min="18" max="22" width="8.88671875" style="1"/>
    <col min="23" max="26" width="9.77734375" style="1" bestFit="1" customWidth="1"/>
    <col min="27" max="16384" width="8.88671875" style="1"/>
  </cols>
  <sheetData>
    <row r="1" spans="2:26">
      <c r="B1" s="1" t="s">
        <v>57</v>
      </c>
      <c r="P1" s="14" t="s">
        <v>58</v>
      </c>
    </row>
    <row r="2" spans="2:26">
      <c r="B2" s="12" t="s">
        <v>24</v>
      </c>
      <c r="C2" s="18" t="s">
        <v>71</v>
      </c>
      <c r="D2" s="19"/>
      <c r="E2" s="19"/>
      <c r="F2" s="19"/>
      <c r="G2" s="19"/>
      <c r="H2" s="19"/>
      <c r="I2" s="19"/>
      <c r="J2" s="19"/>
      <c r="K2" s="19"/>
      <c r="L2" s="20"/>
      <c r="M2" s="19" t="s">
        <v>53</v>
      </c>
      <c r="N2" s="19"/>
      <c r="O2" s="16"/>
      <c r="P2" s="12" t="s">
        <v>24</v>
      </c>
      <c r="Q2" s="18" t="s">
        <v>9</v>
      </c>
      <c r="R2" s="19"/>
      <c r="S2" s="19"/>
      <c r="T2" s="19"/>
      <c r="U2" s="19"/>
      <c r="V2" s="19"/>
      <c r="W2" s="19"/>
      <c r="X2" s="19"/>
      <c r="Y2" s="19"/>
      <c r="Z2" s="20"/>
    </row>
    <row r="3" spans="2:26">
      <c r="B3" s="13"/>
      <c r="C3" s="21" t="s">
        <v>19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0</v>
      </c>
      <c r="L3" s="9" t="s">
        <v>18</v>
      </c>
      <c r="M3" s="9" t="s">
        <v>54</v>
      </c>
      <c r="N3" s="18" t="s">
        <v>55</v>
      </c>
      <c r="O3" s="16"/>
      <c r="P3" s="34"/>
      <c r="Q3" s="9" t="s">
        <v>19</v>
      </c>
      <c r="R3" s="9" t="s">
        <v>1</v>
      </c>
      <c r="S3" s="9" t="s">
        <v>2</v>
      </c>
      <c r="T3" s="9" t="s">
        <v>3</v>
      </c>
      <c r="U3" s="9" t="s">
        <v>4</v>
      </c>
      <c r="V3" s="9" t="s">
        <v>5</v>
      </c>
      <c r="W3" s="9" t="s">
        <v>6</v>
      </c>
      <c r="X3" s="9" t="s">
        <v>7</v>
      </c>
      <c r="Y3" s="9" t="s">
        <v>0</v>
      </c>
      <c r="Z3" s="9" t="s">
        <v>20</v>
      </c>
    </row>
    <row r="4" spans="2:26">
      <c r="B4" s="18" t="s">
        <v>26</v>
      </c>
      <c r="C4" s="25">
        <v>5012</v>
      </c>
      <c r="D4" s="26">
        <v>5621</v>
      </c>
      <c r="E4" s="26">
        <v>6409</v>
      </c>
      <c r="F4" s="26">
        <v>4874</v>
      </c>
      <c r="G4" s="26">
        <v>3272</v>
      </c>
      <c r="H4" s="26">
        <v>3429</v>
      </c>
      <c r="I4" s="26">
        <v>2724</v>
      </c>
      <c r="J4" s="26">
        <v>2624</v>
      </c>
      <c r="K4" s="26">
        <v>2490</v>
      </c>
      <c r="L4" s="27">
        <v>2560</v>
      </c>
      <c r="M4" s="41">
        <f>L4/K4</f>
        <v>1.0281124497991967</v>
      </c>
      <c r="N4" s="45">
        <f>L4/C4</f>
        <v>0.51077414205905824</v>
      </c>
      <c r="O4" s="17"/>
      <c r="P4" s="9" t="s">
        <v>26</v>
      </c>
      <c r="Q4" s="7">
        <f>C4/$C$25</f>
        <v>1.3398203592814371E-2</v>
      </c>
      <c r="R4" s="7">
        <f>D4/$D$25</f>
        <v>1.5329442565724882E-2</v>
      </c>
      <c r="S4" s="7">
        <f>E4/$E$25</f>
        <v>1.7952883834281071E-2</v>
      </c>
      <c r="T4" s="7">
        <f>F4/$F$25</f>
        <v>1.4771935141688135E-2</v>
      </c>
      <c r="U4" s="7">
        <f>G4/$G$25</f>
        <v>1.1569195955024397E-2</v>
      </c>
      <c r="V4" s="7">
        <f>H4/$H$25</f>
        <v>1.2357202061335544E-2</v>
      </c>
      <c r="W4" s="7">
        <f>I4/$I$25</f>
        <v>1.0082913828842167E-2</v>
      </c>
      <c r="X4" s="7">
        <f>J4/$J$25</f>
        <v>9.4402072240610153E-3</v>
      </c>
      <c r="Y4" s="7">
        <f>K4/$K$25</f>
        <v>8.9487870619946088E-3</v>
      </c>
      <c r="Z4" s="7">
        <f>L4/$L$25</f>
        <v>9.0857467348097673E-3</v>
      </c>
    </row>
    <row r="5" spans="2:26">
      <c r="B5" s="22" t="s">
        <v>28</v>
      </c>
      <c r="C5" s="28">
        <v>30237</v>
      </c>
      <c r="D5" s="29">
        <v>29893</v>
      </c>
      <c r="E5" s="29">
        <v>29933</v>
      </c>
      <c r="F5" s="29">
        <v>30145</v>
      </c>
      <c r="G5" s="29">
        <v>28850</v>
      </c>
      <c r="H5" s="29">
        <v>28804</v>
      </c>
      <c r="I5" s="29">
        <v>26619</v>
      </c>
      <c r="J5" s="29">
        <v>28329</v>
      </c>
      <c r="K5" s="29">
        <v>27209</v>
      </c>
      <c r="L5" s="30">
        <v>26350</v>
      </c>
      <c r="M5" s="43">
        <f t="shared" ref="M5:M25" si="0">L5/K5</f>
        <v>0.9684295637472895</v>
      </c>
      <c r="N5" s="46">
        <f>L5/C5</f>
        <v>0.87144888712504542</v>
      </c>
      <c r="O5" s="17"/>
      <c r="P5" s="9" t="s">
        <v>28</v>
      </c>
      <c r="Q5" s="7">
        <f t="shared" ref="Q5:Q24" si="1">C5/$C$25</f>
        <v>8.0830303678357571E-2</v>
      </c>
      <c r="R5" s="7">
        <f t="shared" ref="R5:R24" si="2">D5/$D$25</f>
        <v>8.152339914912185E-2</v>
      </c>
      <c r="S5" s="7">
        <f t="shared" ref="S5:S24" si="3">E5/$E$25</f>
        <v>8.3848287066864619E-2</v>
      </c>
      <c r="T5" s="7">
        <f t="shared" ref="T5:T24" si="4">F5/$F$25</f>
        <v>9.1362327625397782E-2</v>
      </c>
      <c r="U5" s="7">
        <f t="shared" ref="U5:U24" si="5">G5/$G$25</f>
        <v>0.10200834453008981</v>
      </c>
      <c r="V5" s="7">
        <f t="shared" ref="V5:V24" si="6">H5/$H$25</f>
        <v>0.10380193880860572</v>
      </c>
      <c r="W5" s="7">
        <f t="shared" ref="W5:W24" si="7">I5/$I$25</f>
        <v>9.8530500444181227E-2</v>
      </c>
      <c r="X5" s="7">
        <f t="shared" ref="X5:X24" si="8">J5/$J$25</f>
        <v>0.10191754209238739</v>
      </c>
      <c r="Y5" s="7">
        <f t="shared" ref="Y5:Y24" si="9">K5/$K$25</f>
        <v>9.7786163522012581E-2</v>
      </c>
      <c r="Z5" s="7">
        <f t="shared" ref="Z5:Z24" si="10">L5/$L$25</f>
        <v>9.3519307211811467E-2</v>
      </c>
    </row>
    <row r="6" spans="2:26">
      <c r="B6" s="9" t="s">
        <v>29</v>
      </c>
      <c r="C6" s="31">
        <v>28224</v>
      </c>
      <c r="D6" s="29">
        <v>27651</v>
      </c>
      <c r="E6" s="29">
        <v>26374</v>
      </c>
      <c r="F6" s="29">
        <v>24685</v>
      </c>
      <c r="G6" s="29">
        <v>22701</v>
      </c>
      <c r="H6" s="29">
        <v>21786</v>
      </c>
      <c r="I6" s="29">
        <v>19621</v>
      </c>
      <c r="J6" s="29">
        <v>20987</v>
      </c>
      <c r="K6" s="29">
        <v>20688</v>
      </c>
      <c r="L6" s="30">
        <v>21096</v>
      </c>
      <c r="M6" s="43">
        <f t="shared" si="0"/>
        <v>1.0197215777262181</v>
      </c>
      <c r="N6" s="46">
        <f t="shared" ref="N6:N23" si="11">L6/C6</f>
        <v>0.74744897959183676</v>
      </c>
      <c r="O6" s="17"/>
      <c r="P6" s="9" t="s">
        <v>29</v>
      </c>
      <c r="Q6" s="7">
        <f t="shared" si="1"/>
        <v>7.5449101796407181E-2</v>
      </c>
      <c r="R6" s="7">
        <f t="shared" si="2"/>
        <v>7.5409076033598782E-2</v>
      </c>
      <c r="S6" s="7">
        <f t="shared" si="3"/>
        <v>7.3878820135017786E-2</v>
      </c>
      <c r="T6" s="7">
        <f t="shared" si="4"/>
        <v>7.4814365813001965E-2</v>
      </c>
      <c r="U6" s="7">
        <f t="shared" si="5"/>
        <v>8.0266600664733748E-2</v>
      </c>
      <c r="V6" s="7">
        <f t="shared" si="6"/>
        <v>7.851093733107499E-2</v>
      </c>
      <c r="W6" s="7">
        <f t="shared" si="7"/>
        <v>7.2627331951436183E-2</v>
      </c>
      <c r="X6" s="7">
        <f t="shared" si="8"/>
        <v>7.5503669592747152E-2</v>
      </c>
      <c r="Y6" s="7">
        <f t="shared" si="9"/>
        <v>7.4350404312668469E-2</v>
      </c>
      <c r="Z6" s="7">
        <f t="shared" si="10"/>
        <v>7.4872231686541738E-2</v>
      </c>
    </row>
    <row r="7" spans="2:26">
      <c r="B7" s="9" t="s">
        <v>30</v>
      </c>
      <c r="C7" s="31">
        <v>18451</v>
      </c>
      <c r="D7" s="29">
        <v>17791</v>
      </c>
      <c r="E7" s="29">
        <v>18288</v>
      </c>
      <c r="F7" s="29">
        <v>18367</v>
      </c>
      <c r="G7" s="29">
        <v>16333</v>
      </c>
      <c r="H7" s="29">
        <v>14597</v>
      </c>
      <c r="I7" s="29">
        <v>14354</v>
      </c>
      <c r="J7" s="29">
        <v>14847</v>
      </c>
      <c r="K7" s="29">
        <v>14745</v>
      </c>
      <c r="L7" s="30">
        <v>14992</v>
      </c>
      <c r="M7" s="43">
        <f t="shared" si="0"/>
        <v>1.0167514411664971</v>
      </c>
      <c r="N7" s="46">
        <f t="shared" si="11"/>
        <v>0.81253048615251211</v>
      </c>
      <c r="O7" s="17"/>
      <c r="P7" s="9" t="s">
        <v>30</v>
      </c>
      <c r="Q7" s="7">
        <f t="shared" si="1"/>
        <v>4.9323674080410607E-2</v>
      </c>
      <c r="R7" s="7">
        <f t="shared" si="2"/>
        <v>4.8519144758372421E-2</v>
      </c>
      <c r="S7" s="7">
        <f t="shared" si="3"/>
        <v>5.1228325723409622E-2</v>
      </c>
      <c r="T7" s="7">
        <f t="shared" si="4"/>
        <v>5.566601000151538E-2</v>
      </c>
      <c r="U7" s="7">
        <f t="shared" si="5"/>
        <v>5.7750512693586026E-2</v>
      </c>
      <c r="V7" s="7">
        <f t="shared" si="6"/>
        <v>5.2603697430538041E-2</v>
      </c>
      <c r="W7" s="7">
        <f t="shared" si="7"/>
        <v>5.3131477642878296E-2</v>
      </c>
      <c r="X7" s="7">
        <f t="shared" si="8"/>
        <v>5.3414160310836088E-2</v>
      </c>
      <c r="Y7" s="7">
        <f t="shared" si="9"/>
        <v>5.2991913746630731E-2</v>
      </c>
      <c r="Z7" s="7">
        <f t="shared" si="10"/>
        <v>5.32084043157297E-2</v>
      </c>
    </row>
    <row r="8" spans="2:26">
      <c r="B8" s="9" t="s">
        <v>31</v>
      </c>
      <c r="C8" s="31">
        <v>32601</v>
      </c>
      <c r="D8" s="29">
        <v>31932</v>
      </c>
      <c r="E8" s="29">
        <v>31145</v>
      </c>
      <c r="F8" s="29">
        <v>29380</v>
      </c>
      <c r="G8" s="29">
        <v>27591</v>
      </c>
      <c r="H8" s="29">
        <v>28792</v>
      </c>
      <c r="I8" s="29">
        <v>27687</v>
      </c>
      <c r="J8" s="29">
        <v>28783</v>
      </c>
      <c r="K8" s="29">
        <v>27985</v>
      </c>
      <c r="L8" s="30">
        <v>29551</v>
      </c>
      <c r="M8" s="43">
        <f t="shared" si="0"/>
        <v>1.0559585492227979</v>
      </c>
      <c r="N8" s="46">
        <f t="shared" si="11"/>
        <v>0.90644458758933777</v>
      </c>
      <c r="O8" s="17"/>
      <c r="P8" s="9" t="s">
        <v>31</v>
      </c>
      <c r="Q8" s="7">
        <f t="shared" si="1"/>
        <v>8.7149807527801534E-2</v>
      </c>
      <c r="R8" s="7">
        <f t="shared" si="2"/>
        <v>8.7084106032507907E-2</v>
      </c>
      <c r="S8" s="7">
        <f t="shared" si="3"/>
        <v>8.7243340149584028E-2</v>
      </c>
      <c r="T8" s="7">
        <f t="shared" si="4"/>
        <v>8.9043794514320346E-2</v>
      </c>
      <c r="U8" s="7">
        <f t="shared" si="5"/>
        <v>9.7556749876246379E-2</v>
      </c>
      <c r="V8" s="7">
        <f t="shared" si="6"/>
        <v>0.10375869400699124</v>
      </c>
      <c r="W8" s="7">
        <f t="shared" si="7"/>
        <v>0.10248371335504886</v>
      </c>
      <c r="X8" s="7">
        <f t="shared" si="8"/>
        <v>0.10355087062886746</v>
      </c>
      <c r="Y8" s="7">
        <f t="shared" si="9"/>
        <v>0.10057502246181492</v>
      </c>
      <c r="Z8" s="7">
        <f t="shared" si="10"/>
        <v>0.10488003975014197</v>
      </c>
    </row>
    <row r="9" spans="2:26">
      <c r="B9" s="9" t="s">
        <v>32</v>
      </c>
      <c r="C9" s="31">
        <v>11074</v>
      </c>
      <c r="D9" s="29">
        <v>12320</v>
      </c>
      <c r="E9" s="29">
        <v>12787</v>
      </c>
      <c r="F9" s="29">
        <v>11582</v>
      </c>
      <c r="G9" s="29">
        <v>9312</v>
      </c>
      <c r="H9" s="29">
        <v>10129</v>
      </c>
      <c r="I9" s="29">
        <v>10818</v>
      </c>
      <c r="J9" s="29">
        <v>11645</v>
      </c>
      <c r="K9" s="29">
        <v>11732</v>
      </c>
      <c r="L9" s="30">
        <v>11382</v>
      </c>
      <c r="M9" s="43">
        <f t="shared" si="0"/>
        <v>0.9701670644391408</v>
      </c>
      <c r="N9" s="46">
        <f t="shared" si="11"/>
        <v>1.0278128950695322</v>
      </c>
      <c r="O9" s="17"/>
      <c r="P9" s="9" t="s">
        <v>32</v>
      </c>
      <c r="Q9" s="7">
        <f t="shared" si="1"/>
        <v>2.9603293413173654E-2</v>
      </c>
      <c r="R9" s="7">
        <f t="shared" si="2"/>
        <v>3.3598778226246316E-2</v>
      </c>
      <c r="S9" s="7">
        <f t="shared" si="3"/>
        <v>3.5818930502254966E-2</v>
      </c>
      <c r="T9" s="7">
        <f t="shared" si="4"/>
        <v>3.5102288225488713E-2</v>
      </c>
      <c r="U9" s="7">
        <f t="shared" si="5"/>
        <v>3.2925535676401954E-2</v>
      </c>
      <c r="V9" s="7">
        <f t="shared" si="6"/>
        <v>3.6502216296082739E-2</v>
      </c>
      <c r="W9" s="7">
        <f t="shared" si="7"/>
        <v>4.004293751850755E-2</v>
      </c>
      <c r="X9" s="7">
        <f t="shared" si="8"/>
        <v>4.1894517196718953E-2</v>
      </c>
      <c r="Y9" s="7">
        <f t="shared" si="9"/>
        <v>4.2163522012578614E-2</v>
      </c>
      <c r="Z9" s="7">
        <f t="shared" si="10"/>
        <v>4.0396081771720611E-2</v>
      </c>
    </row>
    <row r="10" spans="2:26">
      <c r="B10" s="9" t="s">
        <v>33</v>
      </c>
      <c r="C10" s="28">
        <v>4085</v>
      </c>
      <c r="D10" s="29">
        <v>4236</v>
      </c>
      <c r="E10" s="29">
        <v>4465</v>
      </c>
      <c r="F10" s="29">
        <v>4080</v>
      </c>
      <c r="G10" s="29">
        <v>3073</v>
      </c>
      <c r="H10" s="29">
        <v>2942</v>
      </c>
      <c r="I10" s="29">
        <v>2630</v>
      </c>
      <c r="J10" s="29">
        <v>2886</v>
      </c>
      <c r="K10" s="29">
        <v>2834</v>
      </c>
      <c r="L10" s="30">
        <v>3050</v>
      </c>
      <c r="M10" s="43">
        <f t="shared" si="0"/>
        <v>1.0762173606210304</v>
      </c>
      <c r="N10" s="46">
        <f t="shared" si="11"/>
        <v>0.74663402692778458</v>
      </c>
      <c r="O10" s="17"/>
      <c r="P10" s="9" t="s">
        <v>33</v>
      </c>
      <c r="Q10" s="7">
        <f t="shared" si="1"/>
        <v>1.0920124037639008E-2</v>
      </c>
      <c r="R10" s="7">
        <f t="shared" si="2"/>
        <v>1.1552307188829497E-2</v>
      </c>
      <c r="S10" s="7">
        <f t="shared" si="3"/>
        <v>1.2507353147146979E-2</v>
      </c>
      <c r="T10" s="7">
        <f t="shared" si="4"/>
        <v>1.2365509925746325E-2</v>
      </c>
      <c r="U10" s="7">
        <f t="shared" si="5"/>
        <v>1.086556820592603E-2</v>
      </c>
      <c r="V10" s="7">
        <f t="shared" si="6"/>
        <v>1.060218386248153E-2</v>
      </c>
      <c r="W10" s="7">
        <f t="shared" si="7"/>
        <v>9.7349718685223567E-3</v>
      </c>
      <c r="X10" s="7">
        <f t="shared" si="8"/>
        <v>1.038278889048784E-2</v>
      </c>
      <c r="Y10" s="7">
        <f t="shared" si="9"/>
        <v>1.0185085354896676E-2</v>
      </c>
      <c r="Z10" s="7">
        <f t="shared" si="10"/>
        <v>1.0824815445769449E-2</v>
      </c>
    </row>
    <row r="11" spans="2:26">
      <c r="B11" s="9" t="s">
        <v>34</v>
      </c>
      <c r="C11" s="28">
        <v>9076</v>
      </c>
      <c r="D11" s="29">
        <v>9192</v>
      </c>
      <c r="E11" s="29">
        <v>8503</v>
      </c>
      <c r="F11" s="29">
        <v>8188</v>
      </c>
      <c r="G11" s="29">
        <v>7056</v>
      </c>
      <c r="H11" s="29">
        <v>7337</v>
      </c>
      <c r="I11" s="29">
        <v>5449</v>
      </c>
      <c r="J11" s="29">
        <v>5412</v>
      </c>
      <c r="K11" s="29">
        <v>5533</v>
      </c>
      <c r="L11" s="30">
        <v>5926</v>
      </c>
      <c r="M11" s="43">
        <f t="shared" si="0"/>
        <v>1.0710283752033256</v>
      </c>
      <c r="N11" s="46">
        <f>L11/C11</f>
        <v>0.65293080652269719</v>
      </c>
      <c r="O11" s="17"/>
      <c r="P11" s="9" t="s">
        <v>34</v>
      </c>
      <c r="Q11" s="7">
        <f t="shared" si="1"/>
        <v>2.4262189905902481E-2</v>
      </c>
      <c r="R11" s="7">
        <f t="shared" si="2"/>
        <v>2.5068179338933131E-2</v>
      </c>
      <c r="S11" s="7">
        <f t="shared" si="3"/>
        <v>2.3818594358385389E-2</v>
      </c>
      <c r="T11" s="7">
        <f t="shared" si="4"/>
        <v>2.4815881194120322E-2</v>
      </c>
      <c r="U11" s="7">
        <f t="shared" si="5"/>
        <v>2.4948730641397354E-2</v>
      </c>
      <c r="V11" s="7">
        <f t="shared" si="6"/>
        <v>2.6440592453782118E-2</v>
      </c>
      <c r="W11" s="7">
        <f t="shared" si="7"/>
        <v>2.0169529167900505E-2</v>
      </c>
      <c r="X11" s="7">
        <f t="shared" si="8"/>
        <v>1.9470427399625845E-2</v>
      </c>
      <c r="Y11" s="7">
        <f t="shared" si="9"/>
        <v>1.9884995507637018E-2</v>
      </c>
      <c r="Z11" s="7">
        <f t="shared" si="10"/>
        <v>2.1032084043157297E-2</v>
      </c>
    </row>
    <row r="12" spans="2:26">
      <c r="B12" s="9" t="s">
        <v>35</v>
      </c>
      <c r="C12" s="31">
        <v>24822</v>
      </c>
      <c r="D12" s="29">
        <v>23503</v>
      </c>
      <c r="E12" s="29">
        <v>21691</v>
      </c>
      <c r="F12" s="29">
        <v>19228</v>
      </c>
      <c r="G12" s="29">
        <v>13456</v>
      </c>
      <c r="H12" s="29">
        <v>13163</v>
      </c>
      <c r="I12" s="29">
        <v>12981</v>
      </c>
      <c r="J12" s="29">
        <v>16473</v>
      </c>
      <c r="K12" s="29">
        <v>16710</v>
      </c>
      <c r="L12" s="30">
        <v>17277</v>
      </c>
      <c r="M12" s="43">
        <f t="shared" si="0"/>
        <v>1.033931777378815</v>
      </c>
      <c r="N12" s="46">
        <f t="shared" si="11"/>
        <v>0.69603577471597777</v>
      </c>
      <c r="O12" s="17"/>
      <c r="P12" s="9" t="s">
        <v>35</v>
      </c>
      <c r="Q12" s="7">
        <f t="shared" si="1"/>
        <v>6.6354790419161674E-2</v>
      </c>
      <c r="R12" s="7">
        <f t="shared" si="2"/>
        <v>6.40967601178139E-2</v>
      </c>
      <c r="S12" s="7">
        <f t="shared" si="3"/>
        <v>6.0760805624807415E-2</v>
      </c>
      <c r="T12" s="7">
        <f t="shared" si="4"/>
        <v>5.8275496287316257E-2</v>
      </c>
      <c r="U12" s="7">
        <f t="shared" si="5"/>
        <v>4.7577964783254365E-2</v>
      </c>
      <c r="V12" s="7">
        <f t="shared" si="6"/>
        <v>4.7435943637608564E-2</v>
      </c>
      <c r="W12" s="7">
        <f t="shared" si="7"/>
        <v>4.8049304116079362E-2</v>
      </c>
      <c r="X12" s="7">
        <f t="shared" si="8"/>
        <v>5.9263922866599511E-2</v>
      </c>
      <c r="Y12" s="7">
        <f t="shared" si="9"/>
        <v>6.0053908355795146E-2</v>
      </c>
      <c r="Z12" s="7">
        <f t="shared" si="10"/>
        <v>6.131814310051107E-2</v>
      </c>
    </row>
    <row r="13" spans="2:26">
      <c r="B13" s="9" t="s">
        <v>36</v>
      </c>
      <c r="C13" s="31">
        <v>6761</v>
      </c>
      <c r="D13" s="29">
        <v>6257</v>
      </c>
      <c r="E13" s="29">
        <v>6384</v>
      </c>
      <c r="F13" s="29">
        <v>6105</v>
      </c>
      <c r="G13" s="29">
        <v>5899</v>
      </c>
      <c r="H13" s="29">
        <v>6506</v>
      </c>
      <c r="I13" s="29">
        <v>6421</v>
      </c>
      <c r="J13" s="29">
        <v>6496</v>
      </c>
      <c r="K13" s="29">
        <v>6856</v>
      </c>
      <c r="L13" s="30">
        <v>7242</v>
      </c>
      <c r="M13" s="43">
        <f t="shared" si="0"/>
        <v>1.0563010501750292</v>
      </c>
      <c r="N13" s="46">
        <f t="shared" si="11"/>
        <v>1.0711433219937878</v>
      </c>
      <c r="O13" s="17"/>
      <c r="P13" s="9" t="s">
        <v>36</v>
      </c>
      <c r="Q13" s="7">
        <f t="shared" si="1"/>
        <v>1.8073674080410607E-2</v>
      </c>
      <c r="R13" s="7">
        <f t="shared" si="2"/>
        <v>1.7063924948183703E-2</v>
      </c>
      <c r="S13" s="7">
        <f t="shared" si="3"/>
        <v>1.7882853861452701E-2</v>
      </c>
      <c r="T13" s="7">
        <f t="shared" si="4"/>
        <v>1.8502803455068949E-2</v>
      </c>
      <c r="U13" s="7">
        <f t="shared" si="5"/>
        <v>2.0857789406689767E-2</v>
      </c>
      <c r="V13" s="7">
        <f t="shared" si="6"/>
        <v>2.3445889941979891E-2</v>
      </c>
      <c r="W13" s="7">
        <f t="shared" si="7"/>
        <v>2.376739709801599E-2</v>
      </c>
      <c r="X13" s="7">
        <f t="shared" si="8"/>
        <v>2.3370269103468125E-2</v>
      </c>
      <c r="Y13" s="7">
        <f t="shared" si="9"/>
        <v>2.4639712488769092E-2</v>
      </c>
      <c r="Z13" s="7">
        <f t="shared" si="10"/>
        <v>2.5702725724020443E-2</v>
      </c>
    </row>
    <row r="14" spans="2:26">
      <c r="B14" s="9" t="s">
        <v>37</v>
      </c>
      <c r="C14" s="28">
        <v>16274</v>
      </c>
      <c r="D14" s="29">
        <v>16523</v>
      </c>
      <c r="E14" s="29">
        <v>15695</v>
      </c>
      <c r="F14" s="29">
        <v>16925</v>
      </c>
      <c r="G14" s="29">
        <v>14200</v>
      </c>
      <c r="H14" s="29">
        <v>12314</v>
      </c>
      <c r="I14" s="29">
        <v>11061</v>
      </c>
      <c r="J14" s="29">
        <v>10853</v>
      </c>
      <c r="K14" s="29">
        <v>10227</v>
      </c>
      <c r="L14" s="30">
        <v>9414</v>
      </c>
      <c r="M14" s="43">
        <f t="shared" si="0"/>
        <v>0.92050454678791438</v>
      </c>
      <c r="N14" s="46">
        <f t="shared" si="11"/>
        <v>0.57846872311662778</v>
      </c>
      <c r="O14" s="17"/>
      <c r="P14" s="9" t="s">
        <v>37</v>
      </c>
      <c r="Q14" s="7">
        <f t="shared" si="1"/>
        <v>4.3504063301967495E-2</v>
      </c>
      <c r="R14" s="7">
        <f t="shared" si="2"/>
        <v>4.5061088687684082E-2</v>
      </c>
      <c r="S14" s="7">
        <f t="shared" si="3"/>
        <v>4.3964816941651025E-2</v>
      </c>
      <c r="T14" s="7">
        <f t="shared" si="4"/>
        <v>5.1295650856190332E-2</v>
      </c>
      <c r="U14" s="7">
        <f t="shared" si="5"/>
        <v>5.0208613252245245E-2</v>
      </c>
      <c r="V14" s="7">
        <f t="shared" si="6"/>
        <v>4.4376373923384629E-2</v>
      </c>
      <c r="W14" s="7">
        <f t="shared" si="7"/>
        <v>4.0942404501036422E-2</v>
      </c>
      <c r="X14" s="7">
        <f t="shared" si="8"/>
        <v>3.9045186357749319E-2</v>
      </c>
      <c r="Y14" s="7">
        <f t="shared" si="9"/>
        <v>3.6754716981132078E-2</v>
      </c>
      <c r="Z14" s="7">
        <f t="shared" si="10"/>
        <v>3.3411413969335606E-2</v>
      </c>
    </row>
    <row r="15" spans="2:26">
      <c r="B15" s="9" t="s">
        <v>38</v>
      </c>
      <c r="C15" s="31">
        <v>16605</v>
      </c>
      <c r="D15" s="29">
        <v>16680</v>
      </c>
      <c r="E15" s="29">
        <v>17304</v>
      </c>
      <c r="F15" s="29">
        <v>14753</v>
      </c>
      <c r="G15" s="29">
        <v>11268</v>
      </c>
      <c r="H15" s="29">
        <v>10294</v>
      </c>
      <c r="I15" s="29">
        <v>10445</v>
      </c>
      <c r="J15" s="29">
        <v>10869</v>
      </c>
      <c r="K15" s="29">
        <v>11503</v>
      </c>
      <c r="L15" s="30">
        <v>11804</v>
      </c>
      <c r="M15" s="43">
        <f t="shared" si="0"/>
        <v>1.0261670868469095</v>
      </c>
      <c r="N15" s="46">
        <f t="shared" si="11"/>
        <v>0.71087021981330922</v>
      </c>
      <c r="O15" s="17"/>
      <c r="P15" s="9" t="s">
        <v>38</v>
      </c>
      <c r="Q15" s="7">
        <f t="shared" si="1"/>
        <v>4.4388900769888794E-2</v>
      </c>
      <c r="R15" s="7">
        <f t="shared" si="2"/>
        <v>4.5489254936184137E-2</v>
      </c>
      <c r="S15" s="7">
        <f t="shared" si="3"/>
        <v>4.8471945992884957E-2</v>
      </c>
      <c r="T15" s="7">
        <f t="shared" si="4"/>
        <v>4.4712835278072433E-2</v>
      </c>
      <c r="U15" s="7">
        <f t="shared" si="5"/>
        <v>3.9841595361007003E-2</v>
      </c>
      <c r="V15" s="7">
        <f t="shared" si="6"/>
        <v>3.7096832318281737E-2</v>
      </c>
      <c r="W15" s="7">
        <f t="shared" si="7"/>
        <v>3.8662274207876816E-2</v>
      </c>
      <c r="X15" s="7">
        <f t="shared" si="8"/>
        <v>3.9102748596920422E-2</v>
      </c>
      <c r="Y15" s="7">
        <f t="shared" si="9"/>
        <v>4.1340521114106021E-2</v>
      </c>
      <c r="Z15" s="7">
        <f t="shared" si="10"/>
        <v>4.1893810335036911E-2</v>
      </c>
    </row>
    <row r="16" spans="2:26">
      <c r="B16" s="9" t="s">
        <v>39</v>
      </c>
      <c r="C16" s="31">
        <v>14824</v>
      </c>
      <c r="D16" s="29">
        <v>14313</v>
      </c>
      <c r="E16" s="29">
        <v>13712</v>
      </c>
      <c r="F16" s="29">
        <v>11414</v>
      </c>
      <c r="G16" s="29">
        <v>9451</v>
      </c>
      <c r="H16" s="29">
        <v>9267</v>
      </c>
      <c r="I16" s="29">
        <v>8949</v>
      </c>
      <c r="J16" s="29">
        <v>9216</v>
      </c>
      <c r="K16" s="29">
        <v>8988</v>
      </c>
      <c r="L16" s="30">
        <v>8769</v>
      </c>
      <c r="M16" s="43">
        <f t="shared" si="0"/>
        <v>0.97563417890520698</v>
      </c>
      <c r="N16" s="46">
        <f t="shared" si="11"/>
        <v>0.59154074473826224</v>
      </c>
      <c r="O16" s="17"/>
      <c r="P16" s="9" t="s">
        <v>39</v>
      </c>
      <c r="Q16" s="7">
        <f t="shared" si="1"/>
        <v>3.9627887082976904E-2</v>
      </c>
      <c r="R16" s="7">
        <f t="shared" si="2"/>
        <v>3.9034035125995417E-2</v>
      </c>
      <c r="S16" s="7">
        <f t="shared" si="3"/>
        <v>3.8410039496904677E-2</v>
      </c>
      <c r="T16" s="7">
        <f t="shared" si="4"/>
        <v>3.4593120169722685E-2</v>
      </c>
      <c r="U16" s="7">
        <f t="shared" si="5"/>
        <v>3.341701435542041E-2</v>
      </c>
      <c r="V16" s="7">
        <f t="shared" si="6"/>
        <v>3.3395798046776462E-2</v>
      </c>
      <c r="W16" s="7">
        <f t="shared" si="7"/>
        <v>3.3124814924489189E-2</v>
      </c>
      <c r="X16" s="7">
        <f t="shared" si="8"/>
        <v>3.3155849762555763E-2</v>
      </c>
      <c r="Y16" s="7">
        <f t="shared" si="9"/>
        <v>3.2301886792452827E-2</v>
      </c>
      <c r="Z16" s="7">
        <f t="shared" si="10"/>
        <v>3.1122231686541737E-2</v>
      </c>
    </row>
    <row r="17" spans="2:26">
      <c r="B17" s="9" t="s">
        <v>40</v>
      </c>
      <c r="C17" s="31">
        <v>26774</v>
      </c>
      <c r="D17" s="29">
        <v>26853</v>
      </c>
      <c r="E17" s="29">
        <v>26675</v>
      </c>
      <c r="F17" s="29">
        <v>24145</v>
      </c>
      <c r="G17" s="29">
        <v>20338</v>
      </c>
      <c r="H17" s="29">
        <v>22091</v>
      </c>
      <c r="I17" s="29">
        <v>22200</v>
      </c>
      <c r="J17" s="29">
        <v>24525</v>
      </c>
      <c r="K17" s="29">
        <v>24332</v>
      </c>
      <c r="L17" s="30">
        <v>26091</v>
      </c>
      <c r="M17" s="43">
        <f t="shared" si="0"/>
        <v>1.0722916324182148</v>
      </c>
      <c r="N17" s="46">
        <f t="shared" si="11"/>
        <v>0.97449017703742435</v>
      </c>
      <c r="O17" s="17"/>
      <c r="P17" s="9" t="s">
        <v>40</v>
      </c>
      <c r="Q17" s="7">
        <f t="shared" si="1"/>
        <v>7.1572925577416596E-2</v>
      </c>
      <c r="R17" s="7">
        <f t="shared" si="2"/>
        <v>7.3232791534853278E-2</v>
      </c>
      <c r="S17" s="7">
        <f t="shared" si="3"/>
        <v>7.4721981007871363E-2</v>
      </c>
      <c r="T17" s="7">
        <f t="shared" si="4"/>
        <v>7.3177754205182605E-2</v>
      </c>
      <c r="U17" s="7">
        <f t="shared" si="5"/>
        <v>7.191146312141998E-2</v>
      </c>
      <c r="V17" s="7">
        <f t="shared" si="6"/>
        <v>7.9610076038776179E-2</v>
      </c>
      <c r="W17" s="7">
        <f t="shared" si="7"/>
        <v>8.2173526798933971E-2</v>
      </c>
      <c r="X17" s="7">
        <f t="shared" si="8"/>
        <v>8.8232119729457478E-2</v>
      </c>
      <c r="Y17" s="7">
        <f t="shared" si="9"/>
        <v>8.7446540880503146E-2</v>
      </c>
      <c r="Z17" s="7">
        <f t="shared" si="10"/>
        <v>9.2600085178875635E-2</v>
      </c>
    </row>
    <row r="18" spans="2:26">
      <c r="B18" s="9" t="s">
        <v>41</v>
      </c>
      <c r="C18" s="31">
        <v>25393</v>
      </c>
      <c r="D18" s="29">
        <v>23486</v>
      </c>
      <c r="E18" s="29">
        <v>22348</v>
      </c>
      <c r="F18" s="29">
        <v>21064</v>
      </c>
      <c r="G18" s="29">
        <v>19139</v>
      </c>
      <c r="H18" s="29">
        <v>18226</v>
      </c>
      <c r="I18" s="29">
        <v>18694</v>
      </c>
      <c r="J18" s="29">
        <v>20297</v>
      </c>
      <c r="K18" s="29">
        <v>19273</v>
      </c>
      <c r="L18" s="30">
        <v>19374</v>
      </c>
      <c r="M18" s="43">
        <f t="shared" si="0"/>
        <v>1.0052404918798319</v>
      </c>
      <c r="N18" s="46">
        <f t="shared" si="11"/>
        <v>0.76296617177962434</v>
      </c>
      <c r="O18" s="17"/>
      <c r="P18" s="9" t="s">
        <v>41</v>
      </c>
      <c r="Q18" s="7">
        <f t="shared" si="1"/>
        <v>6.788120188195039E-2</v>
      </c>
      <c r="R18" s="7">
        <f t="shared" si="2"/>
        <v>6.4050398167339373E-2</v>
      </c>
      <c r="S18" s="7">
        <f t="shared" si="3"/>
        <v>6.2601193310736991E-2</v>
      </c>
      <c r="T18" s="7">
        <f t="shared" si="4"/>
        <v>6.3839975753902101E-2</v>
      </c>
      <c r="U18" s="7">
        <f t="shared" si="5"/>
        <v>6.7672017537656462E-2</v>
      </c>
      <c r="V18" s="7">
        <f t="shared" si="6"/>
        <v>6.5681646185448125E-2</v>
      </c>
      <c r="W18" s="7">
        <f t="shared" si="7"/>
        <v>6.9196031981048262E-2</v>
      </c>
      <c r="X18" s="7">
        <f t="shared" si="8"/>
        <v>7.3021298028493303E-2</v>
      </c>
      <c r="Y18" s="7">
        <f t="shared" si="9"/>
        <v>6.9265049415992819E-2</v>
      </c>
      <c r="Z18" s="7">
        <f t="shared" si="10"/>
        <v>6.8760647359454849E-2</v>
      </c>
    </row>
    <row r="19" spans="2:26">
      <c r="B19" s="9" t="s">
        <v>42</v>
      </c>
      <c r="C19" s="31">
        <v>32728</v>
      </c>
      <c r="D19" s="29">
        <v>30478</v>
      </c>
      <c r="E19" s="29">
        <v>24620</v>
      </c>
      <c r="F19" s="29">
        <v>21296</v>
      </c>
      <c r="G19" s="29">
        <v>15144</v>
      </c>
      <c r="H19" s="29">
        <v>15383</v>
      </c>
      <c r="I19" s="29">
        <v>14121</v>
      </c>
      <c r="J19" s="29">
        <v>14499</v>
      </c>
      <c r="K19" s="29">
        <v>16762</v>
      </c>
      <c r="L19" s="30">
        <v>16437</v>
      </c>
      <c r="M19" s="43">
        <f t="shared" si="0"/>
        <v>0.98061090561985442</v>
      </c>
      <c r="N19" s="46">
        <f t="shared" si="11"/>
        <v>0.50223050598875585</v>
      </c>
      <c r="O19" s="17"/>
      <c r="P19" s="9" t="s">
        <v>42</v>
      </c>
      <c r="Q19" s="7">
        <f t="shared" si="1"/>
        <v>8.7489307100085539E-2</v>
      </c>
      <c r="R19" s="7">
        <f t="shared" si="2"/>
        <v>8.3118795680157079E-2</v>
      </c>
      <c r="S19" s="7">
        <f t="shared" si="3"/>
        <v>6.8965517241379309E-2</v>
      </c>
      <c r="T19" s="7">
        <f t="shared" si="4"/>
        <v>6.4543112592817087E-2</v>
      </c>
      <c r="U19" s="7">
        <f t="shared" si="5"/>
        <v>5.3546425288169157E-2</v>
      </c>
      <c r="V19" s="7">
        <f t="shared" si="6"/>
        <v>5.5436231936285996E-2</v>
      </c>
      <c r="W19" s="7">
        <f t="shared" si="7"/>
        <v>5.2269025762511107E-2</v>
      </c>
      <c r="X19" s="7">
        <f t="shared" si="8"/>
        <v>5.2162181608864586E-2</v>
      </c>
      <c r="Y19" s="7">
        <f t="shared" si="9"/>
        <v>6.0240790655884995E-2</v>
      </c>
      <c r="Z19" s="7">
        <f t="shared" si="10"/>
        <v>5.833688245315162E-2</v>
      </c>
    </row>
    <row r="20" spans="2:26">
      <c r="B20" s="9" t="s">
        <v>43</v>
      </c>
      <c r="C20" s="31">
        <v>28818</v>
      </c>
      <c r="D20" s="29">
        <v>28804</v>
      </c>
      <c r="E20" s="29">
        <v>28976</v>
      </c>
      <c r="F20" s="29">
        <v>26944</v>
      </c>
      <c r="G20" s="29">
        <v>23352</v>
      </c>
      <c r="H20" s="29">
        <v>21118</v>
      </c>
      <c r="I20" s="29">
        <v>19527</v>
      </c>
      <c r="J20" s="29">
        <v>21123</v>
      </c>
      <c r="K20" s="29">
        <v>20976</v>
      </c>
      <c r="L20" s="30">
        <v>21172</v>
      </c>
      <c r="M20" s="43">
        <f t="shared" si="0"/>
        <v>1.0093440122044242</v>
      </c>
      <c r="N20" s="46">
        <f t="shared" si="11"/>
        <v>0.73467971406759669</v>
      </c>
      <c r="O20" s="17"/>
      <c r="P20" s="9" t="s">
        <v>43</v>
      </c>
      <c r="Q20" s="7">
        <f t="shared" si="1"/>
        <v>7.7036997433704027E-2</v>
      </c>
      <c r="R20" s="7">
        <f t="shared" si="2"/>
        <v>7.8553507145194726E-2</v>
      </c>
      <c r="S20" s="7">
        <f t="shared" si="3"/>
        <v>8.1167539706994599E-2</v>
      </c>
      <c r="T20" s="7">
        <f t="shared" si="4"/>
        <v>8.1660857705712991E-2</v>
      </c>
      <c r="U20" s="7">
        <f t="shared" si="5"/>
        <v>8.2568418075100777E-2</v>
      </c>
      <c r="V20" s="7">
        <f t="shared" si="6"/>
        <v>7.6103643374536026E-2</v>
      </c>
      <c r="W20" s="7">
        <f t="shared" si="7"/>
        <v>7.2279389991116369E-2</v>
      </c>
      <c r="X20" s="7">
        <f t="shared" si="8"/>
        <v>7.5992948625701537E-2</v>
      </c>
      <c r="Y20" s="7">
        <f t="shared" si="9"/>
        <v>7.5385444743935312E-2</v>
      </c>
      <c r="Z20" s="7">
        <f t="shared" si="10"/>
        <v>7.51419647927314E-2</v>
      </c>
    </row>
    <row r="21" spans="2:26">
      <c r="B21" s="9" t="s">
        <v>44</v>
      </c>
      <c r="C21" s="31">
        <v>14738</v>
      </c>
      <c r="D21" s="29">
        <v>14847</v>
      </c>
      <c r="E21" s="29">
        <v>15188</v>
      </c>
      <c r="F21" s="29">
        <v>14425</v>
      </c>
      <c r="G21" s="29">
        <v>13487</v>
      </c>
      <c r="H21" s="29">
        <v>13867</v>
      </c>
      <c r="I21" s="29">
        <v>12356</v>
      </c>
      <c r="J21" s="29">
        <v>12896</v>
      </c>
      <c r="K21" s="29">
        <v>14229</v>
      </c>
      <c r="L21" s="30">
        <v>14504</v>
      </c>
      <c r="M21" s="43">
        <f t="shared" si="0"/>
        <v>1.0193267271066133</v>
      </c>
      <c r="N21" s="46">
        <f t="shared" si="11"/>
        <v>0.98412267607545123</v>
      </c>
      <c r="O21" s="17"/>
      <c r="P21" s="9" t="s">
        <v>44</v>
      </c>
      <c r="Q21" s="7">
        <f t="shared" si="1"/>
        <v>3.9397989734816084E-2</v>
      </c>
      <c r="R21" s="7">
        <f t="shared" si="2"/>
        <v>4.0490345805607071E-2</v>
      </c>
      <c r="S21" s="7">
        <f t="shared" si="3"/>
        <v>4.2544609092691671E-2</v>
      </c>
      <c r="T21" s="7">
        <f t="shared" si="4"/>
        <v>4.3718745264434006E-2</v>
      </c>
      <c r="U21" s="7">
        <f t="shared" si="5"/>
        <v>4.7687575136128986E-2</v>
      </c>
      <c r="V21" s="7">
        <f t="shared" si="6"/>
        <v>4.9972971998990957E-2</v>
      </c>
      <c r="W21" s="7">
        <f t="shared" si="7"/>
        <v>4.5735860230974236E-2</v>
      </c>
      <c r="X21" s="7">
        <f t="shared" si="8"/>
        <v>4.6395164771909629E-2</v>
      </c>
      <c r="Y21" s="7">
        <f t="shared" si="9"/>
        <v>5.1137466307277626E-2</v>
      </c>
      <c r="Z21" s="7">
        <f t="shared" si="10"/>
        <v>5.1476433844406588E-2</v>
      </c>
    </row>
    <row r="22" spans="2:26">
      <c r="B22" s="9" t="s">
        <v>45</v>
      </c>
      <c r="C22" s="31">
        <v>5239</v>
      </c>
      <c r="D22" s="29">
        <v>4367</v>
      </c>
      <c r="E22" s="29">
        <v>5413</v>
      </c>
      <c r="F22" s="29">
        <v>4558</v>
      </c>
      <c r="G22" s="29">
        <v>4766</v>
      </c>
      <c r="H22" s="29">
        <v>4082</v>
      </c>
      <c r="I22" s="29">
        <v>10873</v>
      </c>
      <c r="J22" s="29">
        <v>3327</v>
      </c>
      <c r="K22" s="29">
        <v>3149</v>
      </c>
      <c r="L22" s="30">
        <v>3380</v>
      </c>
      <c r="M22" s="43">
        <f t="shared" si="0"/>
        <v>1.0733566211495713</v>
      </c>
      <c r="N22" s="46">
        <f t="shared" si="11"/>
        <v>0.64516129032258063</v>
      </c>
      <c r="O22" s="17"/>
      <c r="P22" s="9" t="s">
        <v>45</v>
      </c>
      <c r="Q22" s="7">
        <f t="shared" si="1"/>
        <v>1.4005025662959796E-2</v>
      </c>
      <c r="R22" s="7">
        <f t="shared" si="2"/>
        <v>1.1909566924839098E-2</v>
      </c>
      <c r="S22" s="7">
        <f t="shared" si="3"/>
        <v>1.5162889716798789E-2</v>
      </c>
      <c r="T22" s="7">
        <f t="shared" si="4"/>
        <v>1.3814214274890135E-2</v>
      </c>
      <c r="U22" s="7">
        <f t="shared" si="5"/>
        <v>1.6851707800014142E-2</v>
      </c>
      <c r="V22" s="7">
        <f t="shared" si="6"/>
        <v>1.4710440015856427E-2</v>
      </c>
      <c r="W22" s="7">
        <f t="shared" si="7"/>
        <v>4.0246520580396801E-2</v>
      </c>
      <c r="X22" s="7">
        <f t="shared" si="8"/>
        <v>1.1969348107641387E-2</v>
      </c>
      <c r="Y22" s="7">
        <f t="shared" si="9"/>
        <v>1.1317160826594789E-2</v>
      </c>
      <c r="Z22" s="7">
        <f t="shared" si="10"/>
        <v>1.1996024985803521E-2</v>
      </c>
    </row>
    <row r="23" spans="2:26">
      <c r="B23" s="9" t="s">
        <v>46</v>
      </c>
      <c r="C23" s="31">
        <v>13673</v>
      </c>
      <c r="D23" s="35">
        <v>12880</v>
      </c>
      <c r="E23" s="35">
        <v>11926</v>
      </c>
      <c r="F23" s="35">
        <v>10016</v>
      </c>
      <c r="G23" s="35">
        <v>8546</v>
      </c>
      <c r="H23" s="35">
        <v>8177</v>
      </c>
      <c r="I23" s="35">
        <v>7579</v>
      </c>
      <c r="J23" s="35">
        <v>7823</v>
      </c>
      <c r="K23" s="35">
        <v>8069</v>
      </c>
      <c r="L23" s="38">
        <v>7717</v>
      </c>
      <c r="M23" s="43">
        <f t="shared" si="0"/>
        <v>0.95637625480232991</v>
      </c>
      <c r="N23" s="46">
        <f t="shared" si="11"/>
        <v>0.56439698676223216</v>
      </c>
      <c r="O23" s="16"/>
      <c r="P23" s="9" t="s">
        <v>46</v>
      </c>
      <c r="Q23" s="7">
        <f t="shared" si="1"/>
        <v>3.6551005132591956E-2</v>
      </c>
      <c r="R23" s="7">
        <f t="shared" si="2"/>
        <v>3.5125995418348425E-2</v>
      </c>
      <c r="S23" s="7">
        <f t="shared" si="3"/>
        <v>3.3407098238045885E-2</v>
      </c>
      <c r="T23" s="7">
        <f t="shared" si="4"/>
        <v>3.0356114562812547E-2</v>
      </c>
      <c r="U23" s="7">
        <f t="shared" si="5"/>
        <v>3.0217099215048442E-2</v>
      </c>
      <c r="V23" s="7">
        <f t="shared" si="6"/>
        <v>2.94677285667952E-2</v>
      </c>
      <c r="W23" s="7">
        <f t="shared" si="7"/>
        <v>2.8053745928338761E-2</v>
      </c>
      <c r="X23" s="7">
        <f t="shared" si="8"/>
        <v>2.8144337314721542E-2</v>
      </c>
      <c r="Y23" s="7">
        <f t="shared" si="9"/>
        <v>2.8999101527403415E-2</v>
      </c>
      <c r="Z23" s="7">
        <f t="shared" si="10"/>
        <v>2.7388557637705847E-2</v>
      </c>
    </row>
    <row r="24" spans="2:26" ht="19.5" thickBot="1">
      <c r="B24" s="23" t="s">
        <v>47</v>
      </c>
      <c r="C24" s="32">
        <v>8671</v>
      </c>
      <c r="D24" s="36">
        <v>9053</v>
      </c>
      <c r="E24" s="36">
        <v>9154</v>
      </c>
      <c r="F24" s="36">
        <v>7776</v>
      </c>
      <c r="G24" s="36">
        <v>5586</v>
      </c>
      <c r="H24" s="36">
        <v>5186</v>
      </c>
      <c r="I24" s="36">
        <v>5051</v>
      </c>
      <c r="J24" s="36">
        <v>4050</v>
      </c>
      <c r="K24" s="36">
        <v>3960</v>
      </c>
      <c r="L24" s="39">
        <v>3672</v>
      </c>
      <c r="M24" s="42">
        <f t="shared" si="0"/>
        <v>0.92727272727272725</v>
      </c>
      <c r="N24" s="47">
        <f>L24/C24</f>
        <v>0.4234805674086034</v>
      </c>
      <c r="O24" s="16"/>
      <c r="P24" s="23" t="s">
        <v>47</v>
      </c>
      <c r="Q24" s="10">
        <f t="shared" si="1"/>
        <v>2.3179533789563729E-2</v>
      </c>
      <c r="R24" s="10">
        <f t="shared" si="2"/>
        <v>2.4689102214464929E-2</v>
      </c>
      <c r="S24" s="10">
        <f t="shared" si="3"/>
        <v>2.5642174850836159E-2</v>
      </c>
      <c r="T24" s="10">
        <f t="shared" si="4"/>
        <v>2.3567207152598878E-2</v>
      </c>
      <c r="U24" s="10">
        <f t="shared" si="5"/>
        <v>1.9751078424439572E-2</v>
      </c>
      <c r="V24" s="10">
        <f t="shared" si="6"/>
        <v>1.8688961764387908E-2</v>
      </c>
      <c r="W24" s="10">
        <f t="shared" si="7"/>
        <v>1.8696328101865563E-2</v>
      </c>
      <c r="X24" s="10">
        <f t="shared" si="8"/>
        <v>1.4570441790185637E-2</v>
      </c>
      <c r="Y24" s="10">
        <f t="shared" si="9"/>
        <v>1.4231805929919137E-2</v>
      </c>
      <c r="Z24" s="10">
        <f t="shared" si="10"/>
        <v>1.3032367972742759E-2</v>
      </c>
    </row>
    <row r="25" spans="2:26" ht="19.5" thickTop="1">
      <c r="B25" s="24" t="s">
        <v>56</v>
      </c>
      <c r="C25" s="33">
        <v>374080</v>
      </c>
      <c r="D25" s="37">
        <v>366680</v>
      </c>
      <c r="E25" s="37">
        <v>356990</v>
      </c>
      <c r="F25" s="37">
        <v>329950</v>
      </c>
      <c r="G25" s="37">
        <v>282820</v>
      </c>
      <c r="H25" s="37">
        <v>277490</v>
      </c>
      <c r="I25" s="37">
        <v>270160</v>
      </c>
      <c r="J25" s="37">
        <v>277960</v>
      </c>
      <c r="K25" s="37">
        <v>278250</v>
      </c>
      <c r="L25" s="40">
        <v>281760</v>
      </c>
      <c r="M25" s="44">
        <f t="shared" si="0"/>
        <v>1.0126145552560646</v>
      </c>
      <c r="N25" s="48">
        <f>L25/C25</f>
        <v>0.75320786997433709</v>
      </c>
      <c r="O25" s="16"/>
      <c r="P25" s="24"/>
      <c r="Q25" s="11">
        <f>SUM(Q4:Q24)</f>
        <v>1</v>
      </c>
      <c r="R25" s="11">
        <f t="shared" ref="R25" si="12">SUM(R4:R24)</f>
        <v>1</v>
      </c>
      <c r="S25" s="11">
        <f t="shared" ref="S25" si="13">SUM(S4:S24)</f>
        <v>1</v>
      </c>
      <c r="T25" s="11">
        <f t="shared" ref="T25" si="14">SUM(T4:T24)</f>
        <v>0.99999999999999989</v>
      </c>
      <c r="U25" s="11">
        <f t="shared" ref="U25" si="15">SUM(U4:U24)</f>
        <v>0.99999999999999989</v>
      </c>
      <c r="V25" s="11">
        <f t="shared" ref="V25" si="16">SUM(V4:V24)</f>
        <v>1</v>
      </c>
      <c r="W25" s="11">
        <f t="shared" ref="W25" si="17">SUM(W4:W24)</f>
        <v>1</v>
      </c>
      <c r="X25" s="11">
        <f t="shared" ref="X25" si="18">SUM(X4:X24)</f>
        <v>0.99999999999999989</v>
      </c>
      <c r="Y25" s="11">
        <f t="shared" ref="Y25" si="19">SUM(Y4:Y24)</f>
        <v>1</v>
      </c>
      <c r="Z25" s="11">
        <f t="shared" ref="Z25" si="20">SUM(Z4:Z24)</f>
        <v>1</v>
      </c>
    </row>
    <row r="26" spans="2:26">
      <c r="B26" s="2"/>
    </row>
    <row r="28" spans="2:26">
      <c r="B28" s="1" t="s">
        <v>48</v>
      </c>
      <c r="P28" s="1" t="s">
        <v>48</v>
      </c>
    </row>
    <row r="29" spans="2:26">
      <c r="B29" s="12" t="s">
        <v>24</v>
      </c>
      <c r="C29" s="18" t="s">
        <v>71</v>
      </c>
      <c r="D29" s="19"/>
      <c r="E29" s="19"/>
      <c r="F29" s="19"/>
      <c r="G29" s="19"/>
      <c r="H29" s="19"/>
      <c r="I29" s="19"/>
      <c r="J29" s="19"/>
      <c r="K29" s="19"/>
      <c r="L29" s="20"/>
      <c r="M29" s="19" t="s">
        <v>53</v>
      </c>
      <c r="N29" s="20"/>
      <c r="P29" s="12" t="s">
        <v>24</v>
      </c>
      <c r="Q29" s="19" t="s">
        <v>9</v>
      </c>
      <c r="R29" s="19"/>
      <c r="S29" s="19"/>
      <c r="T29" s="19"/>
      <c r="U29" s="19"/>
      <c r="V29" s="19"/>
      <c r="W29" s="19"/>
      <c r="X29" s="19"/>
      <c r="Y29" s="19"/>
      <c r="Z29" s="20"/>
    </row>
    <row r="30" spans="2:26">
      <c r="B30" s="13"/>
      <c r="C30" s="21" t="s">
        <v>19</v>
      </c>
      <c r="D30" s="9" t="s">
        <v>1</v>
      </c>
      <c r="E30" s="9" t="s">
        <v>2</v>
      </c>
      <c r="F30" s="9" t="s">
        <v>3</v>
      </c>
      <c r="G30" s="9" t="s">
        <v>4</v>
      </c>
      <c r="H30" s="9" t="s">
        <v>5</v>
      </c>
      <c r="I30" s="9" t="s">
        <v>6</v>
      </c>
      <c r="J30" s="9" t="s">
        <v>7</v>
      </c>
      <c r="K30" s="9" t="s">
        <v>0</v>
      </c>
      <c r="L30" s="9" t="s">
        <v>18</v>
      </c>
      <c r="M30" s="9" t="s">
        <v>54</v>
      </c>
      <c r="N30" s="9" t="s">
        <v>55</v>
      </c>
      <c r="P30" s="34"/>
      <c r="Q30" s="20" t="s">
        <v>19</v>
      </c>
      <c r="R30" s="9" t="s">
        <v>1</v>
      </c>
      <c r="S30" s="9" t="s">
        <v>2</v>
      </c>
      <c r="T30" s="9" t="s">
        <v>3</v>
      </c>
      <c r="U30" s="9" t="s">
        <v>4</v>
      </c>
      <c r="V30" s="9" t="s">
        <v>5</v>
      </c>
      <c r="W30" s="9" t="s">
        <v>6</v>
      </c>
      <c r="X30" s="9" t="s">
        <v>7</v>
      </c>
      <c r="Y30" s="9" t="s">
        <v>0</v>
      </c>
      <c r="Z30" s="9" t="s">
        <v>20</v>
      </c>
    </row>
    <row r="31" spans="2:26">
      <c r="B31" s="18" t="s">
        <v>26</v>
      </c>
      <c r="C31" s="25">
        <f>D31/1.212</f>
        <v>2933.1683168316831</v>
      </c>
      <c r="D31" s="26">
        <v>3555</v>
      </c>
      <c r="E31" s="26">
        <v>4326</v>
      </c>
      <c r="F31" s="26">
        <v>3066</v>
      </c>
      <c r="G31" s="26">
        <v>1938</v>
      </c>
      <c r="H31" s="26">
        <v>2201</v>
      </c>
      <c r="I31" s="26">
        <v>1766</v>
      </c>
      <c r="J31" s="26">
        <v>1575</v>
      </c>
      <c r="K31" s="26">
        <v>1462</v>
      </c>
      <c r="L31" s="27">
        <v>1446</v>
      </c>
      <c r="M31" s="41">
        <f>L31/K31</f>
        <v>0.98905608755129959</v>
      </c>
      <c r="N31" s="45">
        <f>L31/C31</f>
        <v>0.49298227848101267</v>
      </c>
      <c r="O31" s="15"/>
      <c r="P31" s="9" t="s">
        <v>26</v>
      </c>
      <c r="Q31" s="7">
        <f>C31/$C$52</f>
        <v>1.4374139660878443E-2</v>
      </c>
      <c r="R31" s="7">
        <f t="shared" ref="R31:R41" si="21">D31/$D$52</f>
        <v>1.7633053915976391E-2</v>
      </c>
      <c r="S31" s="7">
        <f>E31/$E$52</f>
        <v>2.1650568039637656E-2</v>
      </c>
      <c r="T31" s="7">
        <f>F31/$F$52</f>
        <v>1.6059082338152106E-2</v>
      </c>
      <c r="U31" s="7">
        <f>G31/$G$52</f>
        <v>1.1307544197444425E-2</v>
      </c>
      <c r="V31" s="7">
        <f>H31/$H$52</f>
        <v>1.2707118526643957E-2</v>
      </c>
      <c r="W31" s="7">
        <f>I31/$I$52</f>
        <v>1.0245402332192377E-2</v>
      </c>
      <c r="X31" s="7">
        <f>J31/$J$52</f>
        <v>8.8697415103902687E-3</v>
      </c>
      <c r="Y31" s="7">
        <f>K31/$K$52</f>
        <v>8.16167029531625E-3</v>
      </c>
      <c r="Z31" s="7">
        <f>L31/$L$52</f>
        <v>7.8813975036790759E-3</v>
      </c>
    </row>
    <row r="32" spans="2:26">
      <c r="B32" s="22" t="s">
        <v>28</v>
      </c>
      <c r="C32" s="28">
        <f>D32/0.981</f>
        <v>20793.068297655453</v>
      </c>
      <c r="D32" s="29">
        <v>20398</v>
      </c>
      <c r="E32" s="29">
        <v>20438</v>
      </c>
      <c r="F32" s="29">
        <v>20884</v>
      </c>
      <c r="G32" s="29">
        <v>21153</v>
      </c>
      <c r="H32" s="29">
        <v>21030</v>
      </c>
      <c r="I32" s="29">
        <v>18822</v>
      </c>
      <c r="J32" s="29">
        <v>20052</v>
      </c>
      <c r="K32" s="29">
        <v>19272</v>
      </c>
      <c r="L32" s="30">
        <v>18123</v>
      </c>
      <c r="M32" s="43">
        <f t="shared" ref="M32:M52" si="22">L32/K32</f>
        <v>0.9403798256537983</v>
      </c>
      <c r="N32" s="46">
        <f>L32/C32</f>
        <v>0.87158853809196979</v>
      </c>
      <c r="O32" s="15"/>
      <c r="P32" s="9" t="s">
        <v>28</v>
      </c>
      <c r="Q32" s="7">
        <f t="shared" ref="Q32:Q51" si="23">C32/$C$52</f>
        <v>0.10189748265504484</v>
      </c>
      <c r="R32" s="7">
        <f t="shared" si="21"/>
        <v>0.10117553692773176</v>
      </c>
      <c r="S32" s="7">
        <f t="shared" ref="S32:S51" si="24">E32/$E$52</f>
        <v>0.10228717281417346</v>
      </c>
      <c r="T32" s="7">
        <f t="shared" ref="T32:T51" si="25">F32/$F$52</f>
        <v>0.10938613031636288</v>
      </c>
      <c r="U32" s="7">
        <f t="shared" ref="U32:U51" si="26">G32/$G$52</f>
        <v>0.12342026956065115</v>
      </c>
      <c r="V32" s="7">
        <f t="shared" ref="V32:V51" si="27">H32/$H$52</f>
        <v>0.12141331331909243</v>
      </c>
      <c r="W32" s="7">
        <f t="shared" ref="W32:W51" si="28">I32/$I$52</f>
        <v>0.10919533561524628</v>
      </c>
      <c r="X32" s="7">
        <f t="shared" ref="X32:X51" si="29">J32/$J$52</f>
        <v>0.11292448048656868</v>
      </c>
      <c r="Y32" s="7">
        <f t="shared" ref="Y32:Y51" si="30">K32/$K$52</f>
        <v>0.1075866688996818</v>
      </c>
      <c r="Z32" s="7">
        <f t="shared" ref="Z32:Z51" si="31">L32/$L$52</f>
        <v>9.8779091949637549E-2</v>
      </c>
    </row>
    <row r="33" spans="2:26">
      <c r="B33" s="9" t="s">
        <v>29</v>
      </c>
      <c r="C33" s="31">
        <f>D33/0.984</f>
        <v>21290.650406504064</v>
      </c>
      <c r="D33" s="29">
        <v>20950</v>
      </c>
      <c r="E33" s="29">
        <v>20438</v>
      </c>
      <c r="F33" s="29">
        <v>19474</v>
      </c>
      <c r="G33" s="29">
        <v>18231</v>
      </c>
      <c r="H33" s="29">
        <v>17310</v>
      </c>
      <c r="I33" s="29">
        <v>15813</v>
      </c>
      <c r="J33" s="29">
        <v>16725</v>
      </c>
      <c r="K33" s="29">
        <v>16695</v>
      </c>
      <c r="L33" s="30">
        <v>17043</v>
      </c>
      <c r="M33" s="43">
        <f t="shared" si="22"/>
        <v>1.0208445642407906</v>
      </c>
      <c r="N33" s="46">
        <f t="shared" ref="N33:N50" si="32">L33/C33</f>
        <v>0.80049221957040573</v>
      </c>
      <c r="O33" s="15"/>
      <c r="P33" s="9" t="s">
        <v>29</v>
      </c>
      <c r="Q33" s="7">
        <f t="shared" si="23"/>
        <v>0.1043359089411538</v>
      </c>
      <c r="R33" s="7">
        <f t="shared" si="21"/>
        <v>0.1039134963543475</v>
      </c>
      <c r="S33" s="7">
        <f t="shared" si="24"/>
        <v>0.10228717281417346</v>
      </c>
      <c r="T33" s="7">
        <f t="shared" si="25"/>
        <v>0.10200083804734968</v>
      </c>
      <c r="U33" s="7">
        <f t="shared" si="26"/>
        <v>0.10637143357255383</v>
      </c>
      <c r="V33" s="7">
        <f t="shared" si="27"/>
        <v>9.9936493274060387E-2</v>
      </c>
      <c r="W33" s="7">
        <f t="shared" si="28"/>
        <v>9.1738701630214081E-2</v>
      </c>
      <c r="X33" s="7">
        <f t="shared" si="29"/>
        <v>9.4188207467477608E-2</v>
      </c>
      <c r="Y33" s="7">
        <f t="shared" si="30"/>
        <v>9.3200468933177016E-2</v>
      </c>
      <c r="Z33" s="7">
        <f t="shared" si="31"/>
        <v>9.2892570992532841E-2</v>
      </c>
    </row>
    <row r="34" spans="2:26">
      <c r="B34" s="9" t="s">
        <v>30</v>
      </c>
      <c r="C34" s="31">
        <f>D34/0.982</f>
        <v>12937.881873727089</v>
      </c>
      <c r="D34" s="29">
        <v>12705</v>
      </c>
      <c r="E34" s="29">
        <v>13386</v>
      </c>
      <c r="F34" s="29">
        <v>13794</v>
      </c>
      <c r="G34" s="29">
        <v>12410</v>
      </c>
      <c r="H34" s="29">
        <v>10975</v>
      </c>
      <c r="I34" s="29">
        <v>10891</v>
      </c>
      <c r="J34" s="29">
        <v>11272</v>
      </c>
      <c r="K34" s="29">
        <v>11230</v>
      </c>
      <c r="L34" s="30">
        <v>11396</v>
      </c>
      <c r="M34" s="43">
        <f t="shared" si="22"/>
        <v>1.0147818343722173</v>
      </c>
      <c r="N34" s="46">
        <f t="shared" si="32"/>
        <v>0.8808242424242424</v>
      </c>
      <c r="O34" s="15"/>
      <c r="P34" s="9" t="s">
        <v>30</v>
      </c>
      <c r="Q34" s="7">
        <f t="shared" si="23"/>
        <v>6.3402744364080971E-2</v>
      </c>
      <c r="R34" s="7">
        <f t="shared" si="21"/>
        <v>6.3017707454987346E-2</v>
      </c>
      <c r="S34" s="7">
        <f t="shared" si="24"/>
        <v>6.6993643961763674E-2</v>
      </c>
      <c r="T34" s="7">
        <f t="shared" si="25"/>
        <v>7.2250157133878071E-2</v>
      </c>
      <c r="U34" s="7">
        <f t="shared" si="26"/>
        <v>7.2407958457319566E-2</v>
      </c>
      <c r="V34" s="7">
        <f t="shared" si="27"/>
        <v>6.3362392471566303E-2</v>
      </c>
      <c r="W34" s="7">
        <f t="shared" si="28"/>
        <v>6.3183848697569184E-2</v>
      </c>
      <c r="X34" s="7">
        <f t="shared" si="29"/>
        <v>6.3479191304837534E-2</v>
      </c>
      <c r="Y34" s="7">
        <f t="shared" si="30"/>
        <v>6.2691899737620724E-2</v>
      </c>
      <c r="Z34" s="7">
        <f t="shared" si="31"/>
        <v>6.2113697062190006E-2</v>
      </c>
    </row>
    <row r="35" spans="2:26">
      <c r="B35" s="9" t="s">
        <v>31</v>
      </c>
      <c r="C35" s="31">
        <f>D35/0.959</f>
        <v>27294.05630865485</v>
      </c>
      <c r="D35" s="29">
        <v>26175</v>
      </c>
      <c r="E35" s="29">
        <v>25745</v>
      </c>
      <c r="F35" s="29">
        <v>21016</v>
      </c>
      <c r="G35" s="29">
        <v>20183</v>
      </c>
      <c r="H35" s="29">
        <v>21511</v>
      </c>
      <c r="I35" s="29">
        <v>21144</v>
      </c>
      <c r="J35" s="29">
        <v>21889</v>
      </c>
      <c r="K35" s="29">
        <v>21012</v>
      </c>
      <c r="L35" s="30">
        <v>22651</v>
      </c>
      <c r="M35" s="43">
        <f t="shared" si="22"/>
        <v>1.0780030458785457</v>
      </c>
      <c r="N35" s="46">
        <f t="shared" si="32"/>
        <v>0.82988764087870104</v>
      </c>
      <c r="O35" s="15"/>
      <c r="P35" s="9" t="s">
        <v>31</v>
      </c>
      <c r="Q35" s="7">
        <f t="shared" si="23"/>
        <v>0.13375590314444222</v>
      </c>
      <c r="R35" s="7">
        <f t="shared" si="21"/>
        <v>0.12982986955012152</v>
      </c>
      <c r="S35" s="7">
        <f t="shared" si="24"/>
        <v>0.12884740503478304</v>
      </c>
      <c r="T35" s="7">
        <f t="shared" si="25"/>
        <v>0.11007751937984496</v>
      </c>
      <c r="U35" s="7">
        <f t="shared" si="26"/>
        <v>0.11776066281580022</v>
      </c>
      <c r="V35" s="7">
        <f t="shared" si="27"/>
        <v>0.12419028924426996</v>
      </c>
      <c r="W35" s="7">
        <f t="shared" si="28"/>
        <v>0.1226663572547427</v>
      </c>
      <c r="X35" s="7">
        <f t="shared" si="29"/>
        <v>0.12326969645773497</v>
      </c>
      <c r="Y35" s="7">
        <f t="shared" si="30"/>
        <v>0.11730028470942891</v>
      </c>
      <c r="Z35" s="7">
        <f t="shared" si="31"/>
        <v>0.12345887611053578</v>
      </c>
    </row>
    <row r="36" spans="2:26">
      <c r="B36" s="9" t="s">
        <v>32</v>
      </c>
      <c r="C36" s="31">
        <f>D36/0.941</f>
        <v>2618.4909670563234</v>
      </c>
      <c r="D36" s="29">
        <v>2464</v>
      </c>
      <c r="E36" s="29">
        <v>2592</v>
      </c>
      <c r="F36" s="29">
        <v>2321</v>
      </c>
      <c r="G36" s="29">
        <v>2056</v>
      </c>
      <c r="H36" s="29">
        <v>2432</v>
      </c>
      <c r="I36" s="29">
        <v>2909</v>
      </c>
      <c r="J36" s="29">
        <v>3421</v>
      </c>
      <c r="K36" s="29">
        <v>3472</v>
      </c>
      <c r="L36" s="30">
        <v>3326</v>
      </c>
      <c r="M36" s="43">
        <f t="shared" si="22"/>
        <v>0.95794930875576034</v>
      </c>
      <c r="N36" s="46">
        <f t="shared" si="32"/>
        <v>1.2701972402597401</v>
      </c>
      <c r="O36" s="15"/>
      <c r="P36" s="9" t="s">
        <v>32</v>
      </c>
      <c r="Q36" s="7">
        <f t="shared" si="23"/>
        <v>1.2832047395722671E-2</v>
      </c>
      <c r="R36" s="7">
        <f t="shared" si="21"/>
        <v>1.2221615991270274E-2</v>
      </c>
      <c r="S36" s="7">
        <f t="shared" si="24"/>
        <v>1.2972323707522146E-2</v>
      </c>
      <c r="T36" s="7">
        <f t="shared" si="25"/>
        <v>1.2156924366226693E-2</v>
      </c>
      <c r="U36" s="7">
        <f t="shared" si="26"/>
        <v>1.1996032440632475E-2</v>
      </c>
      <c r="V36" s="7">
        <f t="shared" si="27"/>
        <v>1.4040759771375786E-2</v>
      </c>
      <c r="W36" s="7">
        <f t="shared" si="28"/>
        <v>1.687648662760341E-2</v>
      </c>
      <c r="X36" s="7">
        <f t="shared" si="29"/>
        <v>1.9265641718758799E-2</v>
      </c>
      <c r="Y36" s="7">
        <f t="shared" si="30"/>
        <v>1.9382571316920671E-2</v>
      </c>
      <c r="Z36" s="7">
        <f t="shared" si="31"/>
        <v>1.8128304354935412E-2</v>
      </c>
    </row>
    <row r="37" spans="2:26">
      <c r="B37" s="9" t="s">
        <v>33</v>
      </c>
      <c r="C37" s="28">
        <f>D37/0.975</f>
        <v>2070.7692307692309</v>
      </c>
      <c r="D37" s="29">
        <v>2019</v>
      </c>
      <c r="E37" s="29">
        <v>2281</v>
      </c>
      <c r="F37" s="29">
        <v>1992</v>
      </c>
      <c r="G37" s="29">
        <v>1647</v>
      </c>
      <c r="H37" s="29">
        <v>1662</v>
      </c>
      <c r="I37" s="29">
        <v>1288</v>
      </c>
      <c r="J37" s="29">
        <v>1390</v>
      </c>
      <c r="K37" s="29">
        <v>1264</v>
      </c>
      <c r="L37" s="30">
        <v>1268</v>
      </c>
      <c r="M37" s="43">
        <f t="shared" si="22"/>
        <v>1.0031645569620253</v>
      </c>
      <c r="N37" s="46">
        <f t="shared" si="32"/>
        <v>0.61233283803863292</v>
      </c>
      <c r="O37" s="15"/>
      <c r="P37" s="9" t="s">
        <v>33</v>
      </c>
      <c r="Q37" s="7">
        <f t="shared" si="23"/>
        <v>1.0147909329894352E-2</v>
      </c>
      <c r="R37" s="7">
        <f t="shared" si="21"/>
        <v>1.0014384207132583E-2</v>
      </c>
      <c r="S37" s="7">
        <f t="shared" si="24"/>
        <v>1.1415845052800161E-2</v>
      </c>
      <c r="T37" s="7">
        <f t="shared" si="25"/>
        <v>1.0433689503456946E-2</v>
      </c>
      <c r="U37" s="7">
        <f t="shared" si="26"/>
        <v>9.6096621739891475E-3</v>
      </c>
      <c r="V37" s="7">
        <f t="shared" si="27"/>
        <v>9.595288955603026E-3</v>
      </c>
      <c r="W37" s="7">
        <f t="shared" si="28"/>
        <v>7.4722979636827752E-3</v>
      </c>
      <c r="X37" s="7">
        <f t="shared" si="29"/>
        <v>7.8278988567888723E-3</v>
      </c>
      <c r="Y37" s="7">
        <f t="shared" si="30"/>
        <v>7.0563278066208901E-3</v>
      </c>
      <c r="Z37" s="7">
        <f t="shared" si="31"/>
        <v>6.9112116422303371E-3</v>
      </c>
    </row>
    <row r="38" spans="2:26">
      <c r="B38" s="9" t="s">
        <v>34</v>
      </c>
      <c r="C38" s="28">
        <f>D38/1.041</f>
        <v>6161.3832853025942</v>
      </c>
      <c r="D38" s="29">
        <v>6414</v>
      </c>
      <c r="E38" s="29">
        <v>6088</v>
      </c>
      <c r="F38" s="29">
        <v>5766</v>
      </c>
      <c r="G38" s="29">
        <v>5262</v>
      </c>
      <c r="H38" s="29">
        <v>5462</v>
      </c>
      <c r="I38" s="29">
        <v>3768</v>
      </c>
      <c r="J38" s="29">
        <v>3916</v>
      </c>
      <c r="K38" s="29">
        <v>4088</v>
      </c>
      <c r="L38" s="30">
        <v>4548</v>
      </c>
      <c r="M38" s="43">
        <f t="shared" si="22"/>
        <v>1.1125244618395302</v>
      </c>
      <c r="N38" s="46">
        <f t="shared" si="32"/>
        <v>0.73814593077642654</v>
      </c>
      <c r="O38" s="15"/>
      <c r="P38" s="9" t="s">
        <v>34</v>
      </c>
      <c r="Q38" s="7">
        <f t="shared" si="23"/>
        <v>3.0194170358012813E-2</v>
      </c>
      <c r="R38" s="7">
        <f t="shared" si="21"/>
        <v>3.1813898120132932E-2</v>
      </c>
      <c r="S38" s="7">
        <f t="shared" si="24"/>
        <v>3.0468945498223311E-2</v>
      </c>
      <c r="T38" s="7">
        <f t="shared" si="25"/>
        <v>3.0201131363922062E-2</v>
      </c>
      <c r="U38" s="7">
        <f t="shared" si="26"/>
        <v>3.0701907929284088E-2</v>
      </c>
      <c r="V38" s="7">
        <f t="shared" si="27"/>
        <v>3.1533976098377693E-2</v>
      </c>
      <c r="W38" s="7">
        <f t="shared" si="28"/>
        <v>2.185995242791669E-2</v>
      </c>
      <c r="X38" s="7">
        <f t="shared" si="29"/>
        <v>2.2053274764881454E-2</v>
      </c>
      <c r="Y38" s="7">
        <f t="shared" si="30"/>
        <v>2.2821414615084017E-2</v>
      </c>
      <c r="Z38" s="7">
        <f t="shared" si="31"/>
        <v>2.4788793808252031E-2</v>
      </c>
    </row>
    <row r="39" spans="2:26">
      <c r="B39" s="9" t="s">
        <v>35</v>
      </c>
      <c r="C39" s="31">
        <f>D39/0.981</f>
        <v>14640.163098878695</v>
      </c>
      <c r="D39" s="29">
        <v>14362</v>
      </c>
      <c r="E39" s="29">
        <v>13597</v>
      </c>
      <c r="F39" s="29">
        <v>12736</v>
      </c>
      <c r="G39" s="29">
        <v>9268</v>
      </c>
      <c r="H39" s="29">
        <v>9755</v>
      </c>
      <c r="I39" s="29">
        <v>9970</v>
      </c>
      <c r="J39" s="29">
        <v>13311</v>
      </c>
      <c r="K39" s="29">
        <v>13266</v>
      </c>
      <c r="L39" s="30">
        <v>13759</v>
      </c>
      <c r="M39" s="43">
        <f t="shared" si="22"/>
        <v>1.0371626714910298</v>
      </c>
      <c r="N39" s="46">
        <f t="shared" si="32"/>
        <v>0.93981193427099297</v>
      </c>
      <c r="O39" s="15"/>
      <c r="P39" s="9" t="s">
        <v>35</v>
      </c>
      <c r="Q39" s="7">
        <f t="shared" si="23"/>
        <v>7.1744859588771151E-2</v>
      </c>
      <c r="R39" s="7">
        <f t="shared" si="21"/>
        <v>7.1236545806259613E-2</v>
      </c>
      <c r="S39" s="7">
        <f t="shared" si="24"/>
        <v>6.8049647164806562E-2</v>
      </c>
      <c r="T39" s="7">
        <f t="shared" si="25"/>
        <v>6.6708569034150428E-2</v>
      </c>
      <c r="U39" s="7">
        <f t="shared" si="26"/>
        <v>5.4075500320905537E-2</v>
      </c>
      <c r="V39" s="7">
        <f t="shared" si="27"/>
        <v>5.6318919230991284E-2</v>
      </c>
      <c r="W39" s="7">
        <f t="shared" si="28"/>
        <v>5.7840691535650052E-2</v>
      </c>
      <c r="X39" s="7">
        <f t="shared" si="29"/>
        <v>7.4961986822098328E-2</v>
      </c>
      <c r="Y39" s="7">
        <f t="shared" si="30"/>
        <v>7.4057946742589184E-2</v>
      </c>
      <c r="Z39" s="7">
        <f t="shared" si="31"/>
        <v>7.499318689704039E-2</v>
      </c>
    </row>
    <row r="40" spans="2:26">
      <c r="B40" s="9" t="s">
        <v>36</v>
      </c>
      <c r="C40" s="31">
        <f>D40/0.873</f>
        <v>5109.9656357388312</v>
      </c>
      <c r="D40" s="29">
        <v>4461</v>
      </c>
      <c r="E40" s="29">
        <v>4605</v>
      </c>
      <c r="F40" s="29">
        <v>4501</v>
      </c>
      <c r="G40" s="29">
        <v>4412</v>
      </c>
      <c r="H40" s="29">
        <v>4910</v>
      </c>
      <c r="I40" s="29">
        <v>4763</v>
      </c>
      <c r="J40" s="29">
        <v>4693</v>
      </c>
      <c r="K40" s="29">
        <v>4936</v>
      </c>
      <c r="L40" s="30">
        <v>5262</v>
      </c>
      <c r="M40" s="43">
        <f t="shared" si="22"/>
        <v>1.0660453808752026</v>
      </c>
      <c r="N40" s="46">
        <f t="shared" si="32"/>
        <v>1.0297525218560861</v>
      </c>
      <c r="O40" s="15"/>
      <c r="P40" s="9" t="s">
        <v>36</v>
      </c>
      <c r="Q40" s="7">
        <f t="shared" si="23"/>
        <v>2.5041644998313406E-2</v>
      </c>
      <c r="R40" s="7">
        <f t="shared" si="21"/>
        <v>2.2126878627052229E-2</v>
      </c>
      <c r="S40" s="7">
        <f t="shared" si="24"/>
        <v>2.3046894549822332E-2</v>
      </c>
      <c r="T40" s="7">
        <f t="shared" si="25"/>
        <v>2.3575319505552063E-2</v>
      </c>
      <c r="U40" s="7">
        <f t="shared" si="26"/>
        <v>2.5742458719878639E-2</v>
      </c>
      <c r="V40" s="7">
        <f t="shared" si="27"/>
        <v>2.8347093123953584E-2</v>
      </c>
      <c r="W40" s="7">
        <f t="shared" si="28"/>
        <v>2.763241863433312E-2</v>
      </c>
      <c r="X40" s="7">
        <f t="shared" si="29"/>
        <v>2.6429013910007321E-2</v>
      </c>
      <c r="Y40" s="7">
        <f t="shared" si="30"/>
        <v>2.7555406687880309E-2</v>
      </c>
      <c r="Z40" s="7">
        <f t="shared" si="31"/>
        <v>2.8680438218782363E-2</v>
      </c>
    </row>
    <row r="41" spans="2:26">
      <c r="B41" s="9" t="s">
        <v>37</v>
      </c>
      <c r="C41" s="28">
        <f>D41/1.022</f>
        <v>10114.481409001957</v>
      </c>
      <c r="D41" s="29">
        <v>10337</v>
      </c>
      <c r="E41" s="29">
        <v>10130</v>
      </c>
      <c r="F41" s="29">
        <v>12048</v>
      </c>
      <c r="G41" s="29">
        <v>10020</v>
      </c>
      <c r="H41" s="29">
        <v>8831</v>
      </c>
      <c r="I41" s="29">
        <v>8005</v>
      </c>
      <c r="J41" s="29">
        <v>7774</v>
      </c>
      <c r="K41" s="29">
        <v>7359</v>
      </c>
      <c r="L41" s="30">
        <v>6716</v>
      </c>
      <c r="M41" s="43">
        <f t="shared" si="22"/>
        <v>0.91262399782579151</v>
      </c>
      <c r="N41" s="46">
        <f t="shared" si="32"/>
        <v>0.66399845216213604</v>
      </c>
      <c r="O41" s="15"/>
      <c r="P41" s="9" t="s">
        <v>37</v>
      </c>
      <c r="Q41" s="7">
        <f t="shared" si="23"/>
        <v>4.9566527613183545E-2</v>
      </c>
      <c r="R41" s="7">
        <f t="shared" si="21"/>
        <v>5.1272258320519813E-2</v>
      </c>
      <c r="S41" s="7">
        <f t="shared" si="24"/>
        <v>5.0698163255092341E-2</v>
      </c>
      <c r="T41" s="7">
        <f t="shared" si="25"/>
        <v>6.3104965430546819E-2</v>
      </c>
      <c r="U41" s="7">
        <f t="shared" si="26"/>
        <v>5.846315420969718E-2</v>
      </c>
      <c r="V41" s="7">
        <f t="shared" si="27"/>
        <v>5.0984354252063969E-2</v>
      </c>
      <c r="W41" s="7">
        <f t="shared" si="28"/>
        <v>4.6440795962174396E-2</v>
      </c>
      <c r="X41" s="7">
        <f t="shared" si="29"/>
        <v>4.3779917778904096E-2</v>
      </c>
      <c r="Y41" s="7">
        <f t="shared" si="30"/>
        <v>4.1081895829844249E-2</v>
      </c>
      <c r="Z41" s="7">
        <f t="shared" si="31"/>
        <v>3.6605439581402957E-2</v>
      </c>
    </row>
    <row r="42" spans="2:26">
      <c r="B42" s="9" t="s">
        <v>38</v>
      </c>
      <c r="C42" s="31">
        <f>D42/1.09</f>
        <v>8184.4036697247702</v>
      </c>
      <c r="D42" s="29">
        <v>8921</v>
      </c>
      <c r="E42" s="29">
        <v>9809</v>
      </c>
      <c r="F42" s="29">
        <v>8400</v>
      </c>
      <c r="G42" s="29">
        <v>6648</v>
      </c>
      <c r="H42" s="29">
        <v>6016</v>
      </c>
      <c r="I42" s="29">
        <v>6320</v>
      </c>
      <c r="J42" s="29">
        <v>6701</v>
      </c>
      <c r="K42" s="29">
        <v>7268</v>
      </c>
      <c r="L42" s="30">
        <v>7580</v>
      </c>
      <c r="M42" s="43">
        <f t="shared" si="22"/>
        <v>1.0429279031370391</v>
      </c>
      <c r="N42" s="46">
        <f t="shared" si="32"/>
        <v>0.92615177670664728</v>
      </c>
      <c r="O42" s="15"/>
      <c r="P42" s="9" t="s">
        <v>38</v>
      </c>
      <c r="Q42" s="7">
        <f t="shared" si="23"/>
        <v>4.0108084051823187E-2</v>
      </c>
      <c r="R42" s="7">
        <f t="shared" ref="R42:R51" si="33">D42/$D$52</f>
        <v>4.4248797182679434E-2</v>
      </c>
      <c r="S42" s="7">
        <f t="shared" si="24"/>
        <v>4.909163705520244E-2</v>
      </c>
      <c r="T42" s="7">
        <f t="shared" si="25"/>
        <v>4.3997485857950977E-2</v>
      </c>
      <c r="U42" s="7">
        <f t="shared" si="26"/>
        <v>3.8788727463679326E-2</v>
      </c>
      <c r="V42" s="7">
        <f t="shared" si="27"/>
        <v>3.4732405750245367E-2</v>
      </c>
      <c r="W42" s="7">
        <f t="shared" si="28"/>
        <v>3.6665312989499335E-2</v>
      </c>
      <c r="X42" s="7">
        <f t="shared" si="29"/>
        <v>3.7737230388015991E-2</v>
      </c>
      <c r="Y42" s="7">
        <f t="shared" si="30"/>
        <v>4.0573884888070115E-2</v>
      </c>
      <c r="Z42" s="7">
        <f t="shared" si="31"/>
        <v>4.1314656347086719E-2</v>
      </c>
    </row>
    <row r="43" spans="2:26">
      <c r="B43" s="9" t="s">
        <v>39</v>
      </c>
      <c r="C43" s="31">
        <f>D43/0.978</f>
        <v>3191.2065439672801</v>
      </c>
      <c r="D43" s="29">
        <v>3121</v>
      </c>
      <c r="E43" s="29">
        <v>3041</v>
      </c>
      <c r="F43" s="29">
        <v>2217</v>
      </c>
      <c r="G43" s="29">
        <v>1882</v>
      </c>
      <c r="H43" s="29">
        <v>2213</v>
      </c>
      <c r="I43" s="29">
        <v>2277</v>
      </c>
      <c r="J43" s="29">
        <v>2611</v>
      </c>
      <c r="K43" s="29">
        <v>2377</v>
      </c>
      <c r="L43" s="30">
        <v>2385</v>
      </c>
      <c r="M43" s="43">
        <f t="shared" si="22"/>
        <v>1.0033655868742113</v>
      </c>
      <c r="N43" s="46">
        <f t="shared" si="32"/>
        <v>0.74736622877282921</v>
      </c>
      <c r="O43" s="15"/>
      <c r="P43" s="9" t="s">
        <v>39</v>
      </c>
      <c r="Q43" s="7">
        <f t="shared" si="23"/>
        <v>1.5638669041414973E-2</v>
      </c>
      <c r="R43" s="7">
        <f t="shared" si="33"/>
        <v>1.5480382917514012E-2</v>
      </c>
      <c r="S43" s="7">
        <f t="shared" si="24"/>
        <v>1.5219458485561284E-2</v>
      </c>
      <c r="T43" s="7">
        <f t="shared" si="25"/>
        <v>1.1612193588937775E-2</v>
      </c>
      <c r="U43" s="7">
        <f t="shared" si="26"/>
        <v>1.0980804014236536E-2</v>
      </c>
      <c r="V43" s="7">
        <f t="shared" si="27"/>
        <v>1.2776398591305351E-2</v>
      </c>
      <c r="W43" s="7">
        <f t="shared" si="28"/>
        <v>1.3209955328653478E-2</v>
      </c>
      <c r="X43" s="7">
        <f t="shared" si="29"/>
        <v>1.4704060370558089E-2</v>
      </c>
      <c r="Y43" s="7">
        <f t="shared" si="30"/>
        <v>1.3269692402166024E-2</v>
      </c>
      <c r="Z43" s="7">
        <f t="shared" si="31"/>
        <v>1.2999400446939554E-2</v>
      </c>
    </row>
    <row r="44" spans="2:26">
      <c r="B44" s="9" t="s">
        <v>40</v>
      </c>
      <c r="C44" s="31">
        <f>D44/1.013</f>
        <v>15460.019743336625</v>
      </c>
      <c r="D44" s="29">
        <v>15661</v>
      </c>
      <c r="E44" s="29">
        <v>16206</v>
      </c>
      <c r="F44" s="29">
        <v>15200</v>
      </c>
      <c r="G44" s="29">
        <v>13574</v>
      </c>
      <c r="H44" s="29">
        <v>15851</v>
      </c>
      <c r="I44" s="29">
        <v>16003</v>
      </c>
      <c r="J44" s="29">
        <v>18429</v>
      </c>
      <c r="K44" s="29">
        <v>18941</v>
      </c>
      <c r="L44" s="30">
        <v>20864</v>
      </c>
      <c r="M44" s="43">
        <f t="shared" si="22"/>
        <v>1.1015257906129561</v>
      </c>
      <c r="N44" s="46">
        <f t="shared" si="32"/>
        <v>1.3495454951791073</v>
      </c>
      <c r="O44" s="15"/>
      <c r="P44" s="9" t="s">
        <v>40</v>
      </c>
      <c r="Q44" s="7">
        <f t="shared" si="23"/>
        <v>7.5762608533389147E-2</v>
      </c>
      <c r="R44" s="7">
        <f t="shared" si="33"/>
        <v>7.7679678587371653E-2</v>
      </c>
      <c r="S44" s="7">
        <f t="shared" si="24"/>
        <v>8.1107051699114155E-2</v>
      </c>
      <c r="T44" s="7">
        <f t="shared" si="25"/>
        <v>7.9614498219149385E-2</v>
      </c>
      <c r="U44" s="7">
        <f t="shared" si="26"/>
        <v>7.9199486551140674E-2</v>
      </c>
      <c r="V44" s="7">
        <f t="shared" si="27"/>
        <v>9.1513192078979275E-2</v>
      </c>
      <c r="W44" s="7">
        <f t="shared" si="28"/>
        <v>9.2840981609328771E-2</v>
      </c>
      <c r="X44" s="7">
        <f t="shared" si="29"/>
        <v>0.10378442304443318</v>
      </c>
      <c r="Y44" s="7">
        <f t="shared" si="30"/>
        <v>0.10573884888070116</v>
      </c>
      <c r="Z44" s="7">
        <f t="shared" si="31"/>
        <v>0.11371886411947457</v>
      </c>
    </row>
    <row r="45" spans="2:26">
      <c r="B45" s="9" t="s">
        <v>41</v>
      </c>
      <c r="C45" s="31">
        <f>D45/0.979</f>
        <v>10648.621041879469</v>
      </c>
      <c r="D45" s="29">
        <v>10425</v>
      </c>
      <c r="E45" s="29">
        <v>10056</v>
      </c>
      <c r="F45" s="29">
        <v>9595</v>
      </c>
      <c r="G45" s="29">
        <v>9651</v>
      </c>
      <c r="H45" s="29">
        <v>9365</v>
      </c>
      <c r="I45" s="29">
        <v>9891</v>
      </c>
      <c r="J45" s="29">
        <v>10862</v>
      </c>
      <c r="K45" s="29">
        <v>10011</v>
      </c>
      <c r="L45" s="30">
        <v>10178</v>
      </c>
      <c r="M45" s="43">
        <f t="shared" si="22"/>
        <v>1.0166816501847966</v>
      </c>
      <c r="N45" s="46">
        <f t="shared" si="32"/>
        <v>0.95580450839328535</v>
      </c>
      <c r="O45" s="15"/>
      <c r="P45" s="9" t="s">
        <v>41</v>
      </c>
      <c r="Q45" s="7">
        <f t="shared" si="23"/>
        <v>5.2184105894434382E-2</v>
      </c>
      <c r="R45" s="7">
        <f t="shared" si="33"/>
        <v>5.1708744605922327E-2</v>
      </c>
      <c r="S45" s="7">
        <f t="shared" si="24"/>
        <v>5.0327811420849806E-2</v>
      </c>
      <c r="T45" s="7">
        <f t="shared" si="25"/>
        <v>5.0256652000838051E-2</v>
      </c>
      <c r="U45" s="7">
        <f t="shared" si="26"/>
        <v>5.6310169788202344E-2</v>
      </c>
      <c r="V45" s="7">
        <f t="shared" si="27"/>
        <v>5.4067317129495987E-2</v>
      </c>
      <c r="W45" s="7">
        <f t="shared" si="28"/>
        <v>5.7382375123281315E-2</v>
      </c>
      <c r="X45" s="7">
        <f t="shared" si="29"/>
        <v>6.1170242721180379E-2</v>
      </c>
      <c r="Y45" s="7">
        <f t="shared" si="30"/>
        <v>5.5886786132976048E-2</v>
      </c>
      <c r="Z45" s="7">
        <f t="shared" si="31"/>
        <v>5.5475009538344146E-2</v>
      </c>
    </row>
    <row r="46" spans="2:26">
      <c r="B46" s="9" t="s">
        <v>42</v>
      </c>
      <c r="C46" s="31">
        <f>D46/0.922</f>
        <v>18733.188720173534</v>
      </c>
      <c r="D46" s="29">
        <v>17272</v>
      </c>
      <c r="E46" s="29">
        <v>13337</v>
      </c>
      <c r="F46" s="29">
        <v>13514</v>
      </c>
      <c r="G46" s="29">
        <v>10262</v>
      </c>
      <c r="H46" s="29">
        <v>10806</v>
      </c>
      <c r="I46" s="29">
        <v>10111</v>
      </c>
      <c r="J46" s="29">
        <v>10857</v>
      </c>
      <c r="K46" s="29">
        <v>12894</v>
      </c>
      <c r="L46" s="30">
        <v>12834</v>
      </c>
      <c r="M46" s="43">
        <f t="shared" si="22"/>
        <v>0.99534667287110279</v>
      </c>
      <c r="N46" s="46">
        <f t="shared" si="32"/>
        <v>0.68509425660027801</v>
      </c>
      <c r="O46" s="15"/>
      <c r="P46" s="9" t="s">
        <v>42</v>
      </c>
      <c r="Q46" s="7">
        <f t="shared" si="23"/>
        <v>9.180293862175215E-2</v>
      </c>
      <c r="R46" s="7">
        <f t="shared" si="33"/>
        <v>8.5670353653092599E-2</v>
      </c>
      <c r="S46" s="7">
        <f t="shared" si="24"/>
        <v>6.6748410990440918E-2</v>
      </c>
      <c r="T46" s="7">
        <f t="shared" si="25"/>
        <v>7.078357427194637E-2</v>
      </c>
      <c r="U46" s="7">
        <f t="shared" si="26"/>
        <v>5.9875138572845557E-2</v>
      </c>
      <c r="V46" s="7">
        <f t="shared" si="27"/>
        <v>6.2386698227585011E-2</v>
      </c>
      <c r="W46" s="7">
        <f t="shared" si="28"/>
        <v>5.8658699309624647E-2</v>
      </c>
      <c r="X46" s="7">
        <f t="shared" si="29"/>
        <v>6.1142084811623587E-2</v>
      </c>
      <c r="Y46" s="7">
        <f t="shared" si="30"/>
        <v>7.198124267291911E-2</v>
      </c>
      <c r="Z46" s="7">
        <f t="shared" si="31"/>
        <v>6.9951490706927563E-2</v>
      </c>
    </row>
    <row r="47" spans="2:26">
      <c r="B47" s="9" t="s">
        <v>43</v>
      </c>
      <c r="C47" s="31">
        <f>D47/1.069</f>
        <v>8434.9859681945745</v>
      </c>
      <c r="D47" s="29">
        <v>9017</v>
      </c>
      <c r="E47" s="29">
        <v>9177</v>
      </c>
      <c r="F47" s="29">
        <v>9304</v>
      </c>
      <c r="G47" s="29">
        <v>8208</v>
      </c>
      <c r="H47" s="29">
        <v>7668</v>
      </c>
      <c r="I47" s="29">
        <v>7372</v>
      </c>
      <c r="J47" s="29">
        <v>8390</v>
      </c>
      <c r="K47" s="29">
        <v>8358</v>
      </c>
      <c r="L47" s="30">
        <v>8681</v>
      </c>
      <c r="M47" s="43">
        <f t="shared" si="22"/>
        <v>1.0386456089973677</v>
      </c>
      <c r="N47" s="46">
        <f t="shared" si="32"/>
        <v>1.0291659088388598</v>
      </c>
      <c r="O47" s="15"/>
      <c r="P47" s="9" t="s">
        <v>43</v>
      </c>
      <c r="Q47" s="7">
        <f t="shared" si="23"/>
        <v>4.133607527690214E-2</v>
      </c>
      <c r="R47" s="7">
        <f t="shared" si="33"/>
        <v>4.4724964039482167E-2</v>
      </c>
      <c r="S47" s="7">
        <f t="shared" si="24"/>
        <v>4.5928632200590562E-2</v>
      </c>
      <c r="T47" s="7">
        <f t="shared" si="25"/>
        <v>4.8732453383616176E-2</v>
      </c>
      <c r="U47" s="7">
        <f t="shared" si="26"/>
        <v>4.7890775424470504E-2</v>
      </c>
      <c r="V47" s="7">
        <f t="shared" si="27"/>
        <v>4.4269961318630563E-2</v>
      </c>
      <c r="W47" s="7">
        <f t="shared" si="28"/>
        <v>4.276846318965017E-2</v>
      </c>
      <c r="X47" s="7">
        <f t="shared" si="29"/>
        <v>4.724897223630118E-2</v>
      </c>
      <c r="Y47" s="7">
        <f t="shared" si="30"/>
        <v>4.6658851113716295E-2</v>
      </c>
      <c r="Z47" s="7">
        <f t="shared" si="31"/>
        <v>4.7315637433912899E-2</v>
      </c>
    </row>
    <row r="48" spans="2:26">
      <c r="B48" s="9" t="s">
        <v>44</v>
      </c>
      <c r="C48" s="31">
        <f>D48/1.02</f>
        <v>7200.9803921568628</v>
      </c>
      <c r="D48" s="29">
        <v>7345</v>
      </c>
      <c r="E48" s="29">
        <v>7748</v>
      </c>
      <c r="F48" s="29">
        <v>9303</v>
      </c>
      <c r="G48" s="29">
        <v>9169</v>
      </c>
      <c r="H48" s="29">
        <v>9592</v>
      </c>
      <c r="I48" s="29">
        <v>8511</v>
      </c>
      <c r="J48" s="29">
        <v>9068</v>
      </c>
      <c r="K48" s="29">
        <v>10170</v>
      </c>
      <c r="L48" s="30">
        <v>10210</v>
      </c>
      <c r="M48" s="43">
        <f t="shared" si="22"/>
        <v>1.0039331366764994</v>
      </c>
      <c r="N48" s="46">
        <f t="shared" si="32"/>
        <v>1.41786249149081</v>
      </c>
      <c r="O48" s="15"/>
      <c r="P48" s="9" t="s">
        <v>44</v>
      </c>
      <c r="Q48" s="7">
        <f t="shared" si="23"/>
        <v>3.5288768550423989E-2</v>
      </c>
      <c r="R48" s="7">
        <f t="shared" si="33"/>
        <v>3.6431724616834485E-2</v>
      </c>
      <c r="S48" s="7">
        <f t="shared" si="24"/>
        <v>3.877683799609629E-2</v>
      </c>
      <c r="T48" s="7">
        <f t="shared" si="25"/>
        <v>4.8727215587680707E-2</v>
      </c>
      <c r="U48" s="7">
        <f t="shared" si="26"/>
        <v>5.3497870354163021E-2</v>
      </c>
      <c r="V48" s="7">
        <f t="shared" si="27"/>
        <v>5.5377865019340687E-2</v>
      </c>
      <c r="W48" s="7">
        <f t="shared" si="28"/>
        <v>4.9376341590764053E-2</v>
      </c>
      <c r="X48" s="7">
        <f t="shared" si="29"/>
        <v>5.1067184772202512E-2</v>
      </c>
      <c r="Y48" s="7">
        <f t="shared" si="30"/>
        <v>5.6774409646625355E-2</v>
      </c>
      <c r="Z48" s="7">
        <f t="shared" si="31"/>
        <v>5.5649424974110212E-2</v>
      </c>
    </row>
    <row r="49" spans="2:26">
      <c r="B49" s="9" t="s">
        <v>45</v>
      </c>
      <c r="C49" s="31">
        <f>D49/0.719</f>
        <v>1278.1641168289291</v>
      </c>
      <c r="D49" s="29">
        <v>919</v>
      </c>
      <c r="E49" s="29">
        <v>1811</v>
      </c>
      <c r="F49" s="29">
        <v>1220</v>
      </c>
      <c r="G49" s="29">
        <v>1428</v>
      </c>
      <c r="H49" s="29">
        <v>1223</v>
      </c>
      <c r="I49" s="29">
        <v>8195</v>
      </c>
      <c r="J49" s="29">
        <v>783</v>
      </c>
      <c r="K49" s="29">
        <v>744</v>
      </c>
      <c r="L49" s="30">
        <v>881</v>
      </c>
      <c r="M49" s="43">
        <f t="shared" si="22"/>
        <v>1.1841397849462365</v>
      </c>
      <c r="N49" s="46">
        <f t="shared" si="32"/>
        <v>0.68926985854189338</v>
      </c>
      <c r="O49" s="15"/>
      <c r="P49" s="9" t="s">
        <v>45</v>
      </c>
      <c r="Q49" s="7">
        <f t="shared" si="23"/>
        <v>6.2637078886314274E-3</v>
      </c>
      <c r="R49" s="7">
        <f t="shared" si="33"/>
        <v>4.55830563960121E-3</v>
      </c>
      <c r="S49" s="7">
        <f t="shared" si="24"/>
        <v>9.0636104299084124E-3</v>
      </c>
      <c r="T49" s="7">
        <f t="shared" si="25"/>
        <v>6.390111041273832E-3</v>
      </c>
      <c r="U49" s="7">
        <f t="shared" si="26"/>
        <v>8.3318746718011559E-3</v>
      </c>
      <c r="V49" s="7">
        <f t="shared" si="27"/>
        <v>7.060793256740373E-3</v>
      </c>
      <c r="W49" s="7">
        <f t="shared" si="28"/>
        <v>4.7543075941289085E-2</v>
      </c>
      <c r="X49" s="7">
        <f t="shared" si="29"/>
        <v>4.4095286365940191E-3</v>
      </c>
      <c r="Y49" s="7">
        <f t="shared" si="30"/>
        <v>4.1534081393401444E-3</v>
      </c>
      <c r="Z49" s="7">
        <f t="shared" si="31"/>
        <v>4.8018749659344854E-3</v>
      </c>
    </row>
    <row r="50" spans="2:26">
      <c r="B50" s="9" t="s">
        <v>46</v>
      </c>
      <c r="C50" s="31">
        <f>D50/0.939</f>
        <v>4129.925452609159</v>
      </c>
      <c r="D50" s="35">
        <v>3878</v>
      </c>
      <c r="E50" s="35">
        <v>3750</v>
      </c>
      <c r="F50" s="35">
        <v>3402</v>
      </c>
      <c r="G50" s="35">
        <v>3121</v>
      </c>
      <c r="H50" s="35">
        <v>3416</v>
      </c>
      <c r="I50" s="35">
        <v>3267</v>
      </c>
      <c r="J50" s="35">
        <v>3465</v>
      </c>
      <c r="K50" s="35">
        <v>3845</v>
      </c>
      <c r="L50" s="38">
        <v>3905</v>
      </c>
      <c r="M50" s="43">
        <f t="shared" si="22"/>
        <v>1.0156046814044213</v>
      </c>
      <c r="N50" s="46">
        <f t="shared" si="32"/>
        <v>0.94553764827230524</v>
      </c>
      <c r="P50" s="9" t="s">
        <v>46</v>
      </c>
      <c r="Q50" s="7">
        <f t="shared" si="23"/>
        <v>2.0238908522284854E-2</v>
      </c>
      <c r="R50" s="7">
        <f t="shared" si="33"/>
        <v>1.9235156986260601E-2</v>
      </c>
      <c r="S50" s="7">
        <f t="shared" si="24"/>
        <v>1.8767829437966069E-2</v>
      </c>
      <c r="T50" s="7">
        <f t="shared" si="25"/>
        <v>1.7818981772470145E-2</v>
      </c>
      <c r="U50" s="7">
        <f t="shared" si="26"/>
        <v>1.8209930567711068E-2</v>
      </c>
      <c r="V50" s="7">
        <f t="shared" si="27"/>
        <v>1.9721725073610068E-2</v>
      </c>
      <c r="W50" s="7">
        <f t="shared" si="28"/>
        <v>1.8953414167198469E-2</v>
      </c>
      <c r="X50" s="7">
        <f t="shared" si="29"/>
        <v>1.9513431322858592E-2</v>
      </c>
      <c r="Y50" s="7">
        <f t="shared" si="30"/>
        <v>2.1464857924412439E-2</v>
      </c>
      <c r="Z50" s="7">
        <f t="shared" si="31"/>
        <v>2.1284133645827655E-2</v>
      </c>
    </row>
    <row r="51" spans="2:26" ht="19.5" thickBot="1">
      <c r="B51" s="23" t="s">
        <v>47</v>
      </c>
      <c r="C51" s="32">
        <f>D51/1.361</f>
        <v>889.78692138133727</v>
      </c>
      <c r="D51" s="36">
        <v>1211</v>
      </c>
      <c r="E51" s="36">
        <v>1249</v>
      </c>
      <c r="F51" s="36">
        <v>1167</v>
      </c>
      <c r="G51" s="36">
        <v>867</v>
      </c>
      <c r="H51" s="36">
        <v>981</v>
      </c>
      <c r="I51" s="36">
        <v>1284</v>
      </c>
      <c r="J51" s="36">
        <v>386</v>
      </c>
      <c r="K51" s="36">
        <v>466</v>
      </c>
      <c r="L51" s="39">
        <v>414</v>
      </c>
      <c r="M51" s="42">
        <f t="shared" si="22"/>
        <v>0.88841201716738194</v>
      </c>
      <c r="N51" s="47">
        <f>L51/C51</f>
        <v>0.46527993393889344</v>
      </c>
      <c r="P51" s="23" t="s">
        <v>47</v>
      </c>
      <c r="Q51" s="10">
        <f t="shared" si="23"/>
        <v>4.3604458029103781E-3</v>
      </c>
      <c r="R51" s="10">
        <f t="shared" si="33"/>
        <v>6.0066464957095386E-3</v>
      </c>
      <c r="S51" s="10">
        <f t="shared" si="24"/>
        <v>6.2509383914718985E-3</v>
      </c>
      <c r="T51" s="10">
        <f t="shared" si="25"/>
        <v>6.112507856693903E-3</v>
      </c>
      <c r="U51" s="10">
        <f t="shared" si="26"/>
        <v>5.0586381935935586E-3</v>
      </c>
      <c r="V51" s="10">
        <f t="shared" si="27"/>
        <v>5.6636452860689334E-3</v>
      </c>
      <c r="W51" s="10">
        <f t="shared" si="28"/>
        <v>7.449092069385624E-3</v>
      </c>
      <c r="X51" s="10">
        <f t="shared" si="29"/>
        <v>2.1737906177845359E-3</v>
      </c>
      <c r="Y51" s="10">
        <f t="shared" si="30"/>
        <v>2.6014626249092837E-3</v>
      </c>
      <c r="Z51" s="10">
        <f t="shared" si="31"/>
        <v>2.2564997002234698E-3</v>
      </c>
    </row>
    <row r="52" spans="2:26" ht="19.5" thickTop="1">
      <c r="B52" s="24" t="s">
        <v>56</v>
      </c>
      <c r="C52" s="50">
        <f>D52/0.988</f>
        <v>204058.70445344129</v>
      </c>
      <c r="D52" s="51">
        <v>201610</v>
      </c>
      <c r="E52" s="51">
        <v>199810</v>
      </c>
      <c r="F52" s="51">
        <v>190920</v>
      </c>
      <c r="G52" s="51">
        <v>171390</v>
      </c>
      <c r="H52" s="51">
        <v>173210</v>
      </c>
      <c r="I52" s="51">
        <v>172370</v>
      </c>
      <c r="J52" s="51">
        <v>177570</v>
      </c>
      <c r="K52" s="51">
        <v>179130</v>
      </c>
      <c r="L52" s="52">
        <v>183470</v>
      </c>
      <c r="M52" s="44">
        <f t="shared" si="22"/>
        <v>1.024228214146151</v>
      </c>
      <c r="N52" s="48">
        <f>L52/C52</f>
        <v>0.89910401269778284</v>
      </c>
      <c r="P52" s="24"/>
      <c r="Q52" s="11">
        <f>SUM(Q31:Q51)</f>
        <v>1.0002776502334647</v>
      </c>
      <c r="R52" s="11">
        <f t="shared" ref="R52:Z52" si="34">SUM(R31:R51)</f>
        <v>1</v>
      </c>
      <c r="S52" s="11">
        <f t="shared" si="34"/>
        <v>1</v>
      </c>
      <c r="T52" s="11">
        <f t="shared" si="34"/>
        <v>0.99999999999999978</v>
      </c>
      <c r="U52" s="11">
        <f t="shared" si="34"/>
        <v>1</v>
      </c>
      <c r="V52" s="11">
        <f t="shared" si="34"/>
        <v>0.99999999999999989</v>
      </c>
      <c r="W52" s="11">
        <f t="shared" si="34"/>
        <v>1</v>
      </c>
      <c r="X52" s="11">
        <f t="shared" si="34"/>
        <v>0.99999999999999989</v>
      </c>
      <c r="Y52" s="11">
        <f t="shared" si="34"/>
        <v>1</v>
      </c>
      <c r="Z52" s="11">
        <f t="shared" si="34"/>
        <v>1.0000000000000002</v>
      </c>
    </row>
    <row r="55" spans="2:26">
      <c r="B55" s="1" t="s">
        <v>49</v>
      </c>
      <c r="P55" s="1" t="s">
        <v>49</v>
      </c>
    </row>
    <row r="56" spans="2:26">
      <c r="B56" s="12" t="s">
        <v>24</v>
      </c>
      <c r="C56" s="18" t="s">
        <v>71</v>
      </c>
      <c r="D56" s="19"/>
      <c r="E56" s="19"/>
      <c r="F56" s="19"/>
      <c r="G56" s="19"/>
      <c r="H56" s="19"/>
      <c r="I56" s="19"/>
      <c r="J56" s="19"/>
      <c r="K56" s="19"/>
      <c r="L56" s="20"/>
      <c r="M56" s="19" t="s">
        <v>53</v>
      </c>
      <c r="N56" s="20"/>
      <c r="P56" s="12" t="s">
        <v>24</v>
      </c>
      <c r="Q56" s="19" t="s">
        <v>9</v>
      </c>
      <c r="R56" s="19"/>
      <c r="S56" s="19"/>
      <c r="T56" s="19"/>
      <c r="U56" s="19"/>
      <c r="V56" s="19"/>
      <c r="W56" s="19"/>
      <c r="X56" s="19"/>
      <c r="Y56" s="19"/>
      <c r="Z56" s="20"/>
    </row>
    <row r="57" spans="2:26">
      <c r="B57" s="13"/>
      <c r="C57" s="21" t="s">
        <v>19</v>
      </c>
      <c r="D57" s="9" t="s">
        <v>1</v>
      </c>
      <c r="E57" s="9" t="s">
        <v>2</v>
      </c>
      <c r="F57" s="9" t="s">
        <v>3</v>
      </c>
      <c r="G57" s="9" t="s">
        <v>4</v>
      </c>
      <c r="H57" s="9" t="s">
        <v>5</v>
      </c>
      <c r="I57" s="9" t="s">
        <v>6</v>
      </c>
      <c r="J57" s="9" t="s">
        <v>7</v>
      </c>
      <c r="K57" s="9" t="s">
        <v>0</v>
      </c>
      <c r="L57" s="9" t="s">
        <v>18</v>
      </c>
      <c r="M57" s="9" t="s">
        <v>54</v>
      </c>
      <c r="N57" s="9" t="s">
        <v>55</v>
      </c>
      <c r="P57" s="34"/>
      <c r="Q57" s="20" t="s">
        <v>19</v>
      </c>
      <c r="R57" s="9" t="s">
        <v>1</v>
      </c>
      <c r="S57" s="9" t="s">
        <v>2</v>
      </c>
      <c r="T57" s="9" t="s">
        <v>3</v>
      </c>
      <c r="U57" s="9" t="s">
        <v>4</v>
      </c>
      <c r="V57" s="9" t="s">
        <v>5</v>
      </c>
      <c r="W57" s="9" t="s">
        <v>6</v>
      </c>
      <c r="X57" s="9" t="s">
        <v>7</v>
      </c>
      <c r="Y57" s="9" t="s">
        <v>0</v>
      </c>
      <c r="Z57" s="9" t="s">
        <v>20</v>
      </c>
    </row>
    <row r="58" spans="2:26">
      <c r="B58" s="18" t="s">
        <v>26</v>
      </c>
      <c r="C58" s="25">
        <f>D58/1.062</f>
        <v>1011.2994350282486</v>
      </c>
      <c r="D58" s="26">
        <v>1074</v>
      </c>
      <c r="E58" s="26">
        <v>1102</v>
      </c>
      <c r="F58" s="26">
        <v>958</v>
      </c>
      <c r="G58" s="26">
        <v>632</v>
      </c>
      <c r="H58" s="26">
        <v>631</v>
      </c>
      <c r="I58" s="26">
        <v>551</v>
      </c>
      <c r="J58" s="26">
        <v>640</v>
      </c>
      <c r="K58" s="26">
        <v>628</v>
      </c>
      <c r="L58" s="27">
        <v>701</v>
      </c>
      <c r="M58" s="41">
        <f>L58/K58</f>
        <v>1.1162420382165605</v>
      </c>
      <c r="N58" s="45">
        <f>L58/C58</f>
        <v>0.69316759776536319</v>
      </c>
      <c r="O58" s="15"/>
      <c r="P58" s="9" t="s">
        <v>26</v>
      </c>
      <c r="Q58" s="7">
        <f>C58/$C$79</f>
        <v>9.7423398407487996E-3</v>
      </c>
      <c r="R58" s="7">
        <f>D58/$D$79</f>
        <v>1.0755057079911876E-2</v>
      </c>
      <c r="S58" s="7">
        <f>E58/$E$79</f>
        <v>1.1646586345381526E-2</v>
      </c>
      <c r="T58" s="7">
        <f>F58/$F$79</f>
        <v>1.1575640405993234E-2</v>
      </c>
      <c r="U58" s="7">
        <f>G58/$G$79</f>
        <v>9.3782460305683341E-3</v>
      </c>
      <c r="V58" s="7">
        <f>H58/$H$79</f>
        <v>9.8655409631019392E-3</v>
      </c>
      <c r="W58" s="7">
        <f>I58/$I$79</f>
        <v>9.198664440734557E-3</v>
      </c>
      <c r="X58" s="7">
        <f>J58/$J$79</f>
        <v>1.0253123998718359E-2</v>
      </c>
      <c r="Y58" s="7">
        <f>K58/$K$79</f>
        <v>1.0178282009724473E-2</v>
      </c>
      <c r="Z58" s="7">
        <f>L58/$L$79</f>
        <v>1.1573386164768037E-2</v>
      </c>
    </row>
    <row r="59" spans="2:26">
      <c r="B59" s="22" t="s">
        <v>28</v>
      </c>
      <c r="C59" s="28">
        <f>D59/1.072</f>
        <v>5129.6641791044776</v>
      </c>
      <c r="D59" s="29">
        <v>5499</v>
      </c>
      <c r="E59" s="29">
        <v>5792</v>
      </c>
      <c r="F59" s="29">
        <v>5859</v>
      </c>
      <c r="G59" s="29">
        <v>4876</v>
      </c>
      <c r="H59" s="29">
        <v>5145</v>
      </c>
      <c r="I59" s="29">
        <v>5222</v>
      </c>
      <c r="J59" s="29">
        <v>5561</v>
      </c>
      <c r="K59" s="29">
        <v>5528</v>
      </c>
      <c r="L59" s="30">
        <v>5865</v>
      </c>
      <c r="M59" s="43">
        <f t="shared" ref="M59:M79" si="35">L59/K59</f>
        <v>1.0609623733719247</v>
      </c>
      <c r="N59" s="46">
        <f>L59/C59</f>
        <v>1.1433496999454447</v>
      </c>
      <c r="O59" s="15"/>
      <c r="P59" s="9" t="s">
        <v>28</v>
      </c>
      <c r="Q59" s="7">
        <f t="shared" ref="Q59:Q78" si="36">C59/$C$79</f>
        <v>4.9416552576592304E-2</v>
      </c>
      <c r="R59" s="7">
        <f t="shared" ref="R59:R78" si="37">D59/$D$79</f>
        <v>5.5067093931504107E-2</v>
      </c>
      <c r="S59" s="7">
        <f t="shared" ref="S59:S78" si="38">E59/$E$79</f>
        <v>6.1213274149228496E-2</v>
      </c>
      <c r="T59" s="7">
        <f t="shared" ref="T59:T78" si="39">F59/$F$79</f>
        <v>7.0795070082165304E-2</v>
      </c>
      <c r="U59" s="7">
        <f t="shared" ref="U59:U78" si="40">G59/$G$79</f>
        <v>7.2354948805460756E-2</v>
      </c>
      <c r="V59" s="7">
        <f t="shared" ref="V59:V78" si="41">H59/$H$79</f>
        <v>8.0440900562851789E-2</v>
      </c>
      <c r="W59" s="7">
        <f t="shared" ref="W59:W78" si="42">I59/$I$79</f>
        <v>8.7178631051752928E-2</v>
      </c>
      <c r="X59" s="7">
        <f t="shared" ref="X59:X78" si="43">J59/$J$79</f>
        <v>8.9090035245113747E-2</v>
      </c>
      <c r="Y59" s="7">
        <f t="shared" ref="Y59:Y78" si="44">K59/$K$79</f>
        <v>8.9594813614262567E-2</v>
      </c>
      <c r="Z59" s="7">
        <f t="shared" ref="Z59:Z78" si="45">L59/$L$79</f>
        <v>9.6830113917781083E-2</v>
      </c>
    </row>
    <row r="60" spans="2:26">
      <c r="B60" s="9" t="s">
        <v>29</v>
      </c>
      <c r="C60" s="31">
        <f>D60/1.029</f>
        <v>3168.1243926141888</v>
      </c>
      <c r="D60" s="29">
        <v>3260</v>
      </c>
      <c r="E60" s="29">
        <v>2776</v>
      </c>
      <c r="F60" s="29">
        <v>2404</v>
      </c>
      <c r="G60" s="29">
        <v>2206</v>
      </c>
      <c r="H60" s="29">
        <v>2396</v>
      </c>
      <c r="I60" s="29">
        <v>2019</v>
      </c>
      <c r="J60" s="29">
        <v>2344</v>
      </c>
      <c r="K60" s="29">
        <v>2099</v>
      </c>
      <c r="L60" s="30">
        <v>2167</v>
      </c>
      <c r="M60" s="43">
        <f t="shared" si="35"/>
        <v>1.0323963792282038</v>
      </c>
      <c r="N60" s="46">
        <f t="shared" ref="N60:N77" si="46">L60/C60</f>
        <v>0.68400092024539871</v>
      </c>
      <c r="O60" s="15"/>
      <c r="P60" s="9" t="s">
        <v>29</v>
      </c>
      <c r="Q60" s="7">
        <f t="shared" si="36"/>
        <v>3.0520084775634383E-2</v>
      </c>
      <c r="R60" s="7">
        <f t="shared" si="37"/>
        <v>3.264570398557981E-2</v>
      </c>
      <c r="S60" s="7">
        <f t="shared" si="38"/>
        <v>2.933840625660537E-2</v>
      </c>
      <c r="T60" s="7">
        <f t="shared" si="39"/>
        <v>2.9047849202513291E-2</v>
      </c>
      <c r="U60" s="7">
        <f t="shared" si="40"/>
        <v>3.2734827125686303E-2</v>
      </c>
      <c r="V60" s="7">
        <f t="shared" si="41"/>
        <v>3.746091307066917E-2</v>
      </c>
      <c r="W60" s="7">
        <f t="shared" si="42"/>
        <v>3.370617696160267E-2</v>
      </c>
      <c r="X60" s="7">
        <f t="shared" si="43"/>
        <v>3.7552066645305991E-2</v>
      </c>
      <c r="Y60" s="7">
        <f t="shared" si="44"/>
        <v>3.4019448946515395E-2</v>
      </c>
      <c r="Z60" s="7">
        <f t="shared" si="45"/>
        <v>3.5776787188377082E-2</v>
      </c>
    </row>
    <row r="61" spans="2:26">
      <c r="B61" s="9" t="s">
        <v>30</v>
      </c>
      <c r="C61" s="31">
        <f>D61/0.929</f>
        <v>3005.3821313240041</v>
      </c>
      <c r="D61" s="29">
        <v>2792</v>
      </c>
      <c r="E61" s="29">
        <v>2588</v>
      </c>
      <c r="F61" s="29">
        <v>2306</v>
      </c>
      <c r="G61" s="29">
        <v>1982</v>
      </c>
      <c r="H61" s="29">
        <v>1829</v>
      </c>
      <c r="I61" s="29">
        <v>1762</v>
      </c>
      <c r="J61" s="29">
        <v>1700</v>
      </c>
      <c r="K61" s="29">
        <v>1694</v>
      </c>
      <c r="L61" s="30">
        <v>1816</v>
      </c>
      <c r="M61" s="43">
        <f t="shared" si="35"/>
        <v>1.0720188902007084</v>
      </c>
      <c r="N61" s="46">
        <f t="shared" si="46"/>
        <v>0.60424928366762176</v>
      </c>
      <c r="O61" s="15"/>
      <c r="P61" s="9" t="s">
        <v>30</v>
      </c>
      <c r="Q61" s="7">
        <f t="shared" si="36"/>
        <v>2.895230933640789E-2</v>
      </c>
      <c r="R61" s="7">
        <f t="shared" si="37"/>
        <v>2.7959142799919887E-2</v>
      </c>
      <c r="S61" s="7">
        <f t="shared" si="38"/>
        <v>2.735151130839146E-2</v>
      </c>
      <c r="T61" s="7">
        <f t="shared" si="39"/>
        <v>2.7863702271628807E-2</v>
      </c>
      <c r="U61" s="7">
        <f t="shared" si="40"/>
        <v>2.9410891823712718E-2</v>
      </c>
      <c r="V61" s="7">
        <f t="shared" si="41"/>
        <v>2.8595997498436523E-2</v>
      </c>
      <c r="W61" s="7">
        <f t="shared" si="42"/>
        <v>2.9415692821368949E-2</v>
      </c>
      <c r="X61" s="7">
        <f t="shared" si="43"/>
        <v>2.7234860621595643E-2</v>
      </c>
      <c r="Y61" s="7">
        <f t="shared" si="44"/>
        <v>2.7455429497568882E-2</v>
      </c>
      <c r="Z61" s="7">
        <f t="shared" si="45"/>
        <v>2.9981839194320622E-2</v>
      </c>
    </row>
    <row r="62" spans="2:26">
      <c r="B62" s="9" t="s">
        <v>31</v>
      </c>
      <c r="C62" s="31">
        <f>D62/1.137</f>
        <v>2332.4538258575199</v>
      </c>
      <c r="D62" s="29">
        <v>2652</v>
      </c>
      <c r="E62" s="29">
        <v>2525</v>
      </c>
      <c r="F62" s="29">
        <v>2378</v>
      </c>
      <c r="G62" s="29">
        <v>2751</v>
      </c>
      <c r="H62" s="29">
        <v>3017</v>
      </c>
      <c r="I62" s="29">
        <v>2726</v>
      </c>
      <c r="J62" s="29">
        <v>3130</v>
      </c>
      <c r="K62" s="29">
        <v>3450</v>
      </c>
      <c r="L62" s="30">
        <v>3405</v>
      </c>
      <c r="M62" s="43">
        <f t="shared" si="35"/>
        <v>0.9869565217391304</v>
      </c>
      <c r="N62" s="46">
        <f t="shared" si="46"/>
        <v>1.4598359728506787</v>
      </c>
      <c r="O62" s="15"/>
      <c r="P62" s="9" t="s">
        <v>31</v>
      </c>
      <c r="Q62" s="7">
        <f t="shared" si="36"/>
        <v>2.2469663333416122E-2</v>
      </c>
      <c r="R62" s="7">
        <f t="shared" si="37"/>
        <v>2.6557180052072901E-2</v>
      </c>
      <c r="S62" s="7">
        <f t="shared" si="38"/>
        <v>2.66856901289368E-2</v>
      </c>
      <c r="T62" s="7">
        <f t="shared" si="39"/>
        <v>2.8733687771870468E-2</v>
      </c>
      <c r="U62" s="7">
        <f t="shared" si="40"/>
        <v>4.0822080427363107E-2</v>
      </c>
      <c r="V62" s="7">
        <f t="shared" si="41"/>
        <v>4.7170106316447781E-2</v>
      </c>
      <c r="W62" s="7">
        <f t="shared" si="42"/>
        <v>4.5509181969949915E-2</v>
      </c>
      <c r="X62" s="7">
        <f t="shared" si="43"/>
        <v>5.0144184556231979E-2</v>
      </c>
      <c r="Y62" s="7">
        <f t="shared" si="44"/>
        <v>5.5915721231766614E-2</v>
      </c>
      <c r="Z62" s="7">
        <f t="shared" si="45"/>
        <v>5.6215948489351165E-2</v>
      </c>
    </row>
    <row r="63" spans="2:26">
      <c r="B63" s="9" t="s">
        <v>32</v>
      </c>
      <c r="C63" s="31">
        <f>D63/1.23</f>
        <v>1131.7073170731708</v>
      </c>
      <c r="D63" s="29">
        <v>1392</v>
      </c>
      <c r="E63" s="29">
        <v>1280</v>
      </c>
      <c r="F63" s="29">
        <v>1132</v>
      </c>
      <c r="G63" s="29">
        <v>1185</v>
      </c>
      <c r="H63" s="29">
        <v>1440</v>
      </c>
      <c r="I63" s="29">
        <v>1641</v>
      </c>
      <c r="J63" s="29">
        <v>1675</v>
      </c>
      <c r="K63" s="29">
        <v>1627</v>
      </c>
      <c r="L63" s="30">
        <v>1379</v>
      </c>
      <c r="M63" s="43">
        <f t="shared" si="35"/>
        <v>0.84757221880762135</v>
      </c>
      <c r="N63" s="46">
        <f t="shared" si="46"/>
        <v>1.2185129310344827</v>
      </c>
      <c r="O63" s="15"/>
      <c r="P63" s="9" t="s">
        <v>32</v>
      </c>
      <c r="Q63" s="7">
        <f t="shared" si="36"/>
        <v>1.0902287592873925E-2</v>
      </c>
      <c r="R63" s="7">
        <f t="shared" si="37"/>
        <v>1.3939515321450029E-2</v>
      </c>
      <c r="S63" s="7">
        <f t="shared" si="38"/>
        <v>1.3527795392094694E-2</v>
      </c>
      <c r="T63" s="7">
        <f t="shared" si="39"/>
        <v>1.3678105364910586E-2</v>
      </c>
      <c r="U63" s="7">
        <f t="shared" si="40"/>
        <v>1.7584211307315627E-2</v>
      </c>
      <c r="V63" s="7">
        <f t="shared" si="41"/>
        <v>2.2514071294559099E-2</v>
      </c>
      <c r="W63" s="7">
        <f t="shared" si="42"/>
        <v>2.7395659432387313E-2</v>
      </c>
      <c r="X63" s="7">
        <f t="shared" si="43"/>
        <v>2.6834347965395706E-2</v>
      </c>
      <c r="Y63" s="7">
        <f t="shared" si="44"/>
        <v>2.6369529983792543E-2</v>
      </c>
      <c r="Z63" s="7">
        <f t="shared" si="45"/>
        <v>2.2767046392603598E-2</v>
      </c>
    </row>
    <row r="64" spans="2:26">
      <c r="B64" s="9" t="s">
        <v>33</v>
      </c>
      <c r="C64" s="28">
        <f>D64/1.144</f>
        <v>778.84615384615392</v>
      </c>
      <c r="D64" s="29">
        <v>891</v>
      </c>
      <c r="E64" s="29">
        <v>843</v>
      </c>
      <c r="F64" s="29">
        <v>803</v>
      </c>
      <c r="G64" s="29">
        <v>521</v>
      </c>
      <c r="H64" s="29">
        <v>457</v>
      </c>
      <c r="I64" s="29">
        <v>479</v>
      </c>
      <c r="J64" s="29">
        <v>530</v>
      </c>
      <c r="K64" s="29">
        <v>600</v>
      </c>
      <c r="L64" s="30">
        <v>718</v>
      </c>
      <c r="M64" s="43">
        <f t="shared" si="35"/>
        <v>1.1966666666666668</v>
      </c>
      <c r="N64" s="46">
        <f t="shared" si="46"/>
        <v>0.92187654320987644</v>
      </c>
      <c r="O64" s="15"/>
      <c r="P64" s="9" t="s">
        <v>33</v>
      </c>
      <c r="Q64" s="7">
        <f t="shared" si="36"/>
        <v>7.5030042058882437E-3</v>
      </c>
      <c r="R64" s="7">
        <f t="shared" si="37"/>
        <v>8.9224914880833162E-3</v>
      </c>
      <c r="S64" s="7">
        <f t="shared" si="38"/>
        <v>8.9093214965123655E-3</v>
      </c>
      <c r="T64" s="7">
        <f t="shared" si="39"/>
        <v>9.7027549540840991E-3</v>
      </c>
      <c r="U64" s="7">
        <f t="shared" si="40"/>
        <v>7.7311173764653511E-3</v>
      </c>
      <c r="V64" s="7">
        <f t="shared" si="41"/>
        <v>7.1450906816760478E-3</v>
      </c>
      <c r="W64" s="7">
        <f t="shared" si="42"/>
        <v>7.9966611018363939E-3</v>
      </c>
      <c r="X64" s="7">
        <f t="shared" si="43"/>
        <v>8.4908683114386409E-3</v>
      </c>
      <c r="Y64" s="7">
        <f t="shared" si="44"/>
        <v>9.7244732576985422E-3</v>
      </c>
      <c r="Z64" s="7">
        <f t="shared" si="45"/>
        <v>1.185405316163117E-2</v>
      </c>
    </row>
    <row r="65" spans="2:26">
      <c r="B65" s="9" t="s">
        <v>34</v>
      </c>
      <c r="C65" s="28">
        <f>D65/1.001</f>
        <v>1339.6603396603398</v>
      </c>
      <c r="D65" s="29">
        <v>1341</v>
      </c>
      <c r="E65" s="29">
        <v>1150</v>
      </c>
      <c r="F65" s="29">
        <v>1159</v>
      </c>
      <c r="G65" s="29">
        <v>775</v>
      </c>
      <c r="H65" s="29">
        <v>827</v>
      </c>
      <c r="I65" s="29">
        <v>747</v>
      </c>
      <c r="J65" s="29">
        <v>687</v>
      </c>
      <c r="K65" s="29">
        <v>608</v>
      </c>
      <c r="L65" s="30">
        <v>568</v>
      </c>
      <c r="M65" s="43">
        <f t="shared" si="35"/>
        <v>0.93421052631578949</v>
      </c>
      <c r="N65" s="46">
        <f t="shared" si="46"/>
        <v>0.42398806860551824</v>
      </c>
      <c r="O65" s="15"/>
      <c r="P65" s="9" t="s">
        <v>34</v>
      </c>
      <c r="Q65" s="7">
        <f t="shared" si="36"/>
        <v>1.2905600307963618E-2</v>
      </c>
      <c r="R65" s="7">
        <f t="shared" si="37"/>
        <v>1.3428800320448629E-2</v>
      </c>
      <c r="S65" s="7">
        <f t="shared" si="38"/>
        <v>1.2153878672585078E-2</v>
      </c>
      <c r="T65" s="7">
        <f t="shared" si="39"/>
        <v>1.4004349927501209E-2</v>
      </c>
      <c r="U65" s="7">
        <f t="shared" si="40"/>
        <v>1.1500222584953257E-2</v>
      </c>
      <c r="V65" s="7">
        <f t="shared" si="41"/>
        <v>1.292995622263915E-2</v>
      </c>
      <c r="W65" s="7">
        <f t="shared" si="42"/>
        <v>1.2470784641068447E-2</v>
      </c>
      <c r="X65" s="7">
        <f t="shared" si="43"/>
        <v>1.1006087792374239E-2</v>
      </c>
      <c r="Y65" s="7">
        <f t="shared" si="44"/>
        <v>9.8541329011345227E-3</v>
      </c>
      <c r="Z65" s="7">
        <f t="shared" si="45"/>
        <v>9.3775796598976387E-3</v>
      </c>
    </row>
    <row r="66" spans="2:26">
      <c r="B66" s="9" t="s">
        <v>35</v>
      </c>
      <c r="C66" s="31">
        <f>D66/0.867</f>
        <v>5081.8915801614767</v>
      </c>
      <c r="D66" s="29">
        <v>4406</v>
      </c>
      <c r="E66" s="29">
        <v>3883</v>
      </c>
      <c r="F66" s="29">
        <v>2921</v>
      </c>
      <c r="G66" s="29">
        <v>1784</v>
      </c>
      <c r="H66" s="29">
        <v>1547</v>
      </c>
      <c r="I66" s="29">
        <v>1403</v>
      </c>
      <c r="J66" s="29">
        <v>1444</v>
      </c>
      <c r="K66" s="29">
        <v>1662</v>
      </c>
      <c r="L66" s="30">
        <v>1552</v>
      </c>
      <c r="M66" s="43">
        <f t="shared" si="35"/>
        <v>0.93381468110709986</v>
      </c>
      <c r="N66" s="46">
        <f t="shared" si="46"/>
        <v>0.30539809350885155</v>
      </c>
      <c r="O66" s="15"/>
      <c r="P66" s="9" t="s">
        <v>35</v>
      </c>
      <c r="Q66" s="7">
        <f t="shared" si="36"/>
        <v>4.8956335871373324E-2</v>
      </c>
      <c r="R66" s="7">
        <f t="shared" si="37"/>
        <v>4.4121770478670136E-2</v>
      </c>
      <c r="S66" s="7">
        <f t="shared" si="38"/>
        <v>4.1037835552737267E-2</v>
      </c>
      <c r="T66" s="7">
        <f t="shared" si="39"/>
        <v>3.5294828419526345E-2</v>
      </c>
      <c r="U66" s="7">
        <f t="shared" si="40"/>
        <v>2.6472770440718208E-2</v>
      </c>
      <c r="V66" s="7">
        <f t="shared" si="41"/>
        <v>2.4186991869918698E-2</v>
      </c>
      <c r="W66" s="7">
        <f t="shared" si="42"/>
        <v>2.3422370617696159E-2</v>
      </c>
      <c r="X66" s="7">
        <f t="shared" si="43"/>
        <v>2.31336110221083E-2</v>
      </c>
      <c r="Y66" s="7">
        <f t="shared" si="44"/>
        <v>2.693679092382496E-2</v>
      </c>
      <c r="Z66" s="7">
        <f t="shared" si="45"/>
        <v>2.5623245831269605E-2</v>
      </c>
    </row>
    <row r="67" spans="2:26">
      <c r="B67" s="9" t="s">
        <v>36</v>
      </c>
      <c r="C67" s="31">
        <f>D67/1.014</f>
        <v>836.29191321499013</v>
      </c>
      <c r="D67" s="29">
        <v>848</v>
      </c>
      <c r="E67" s="29">
        <v>864</v>
      </c>
      <c r="F67" s="29">
        <v>857</v>
      </c>
      <c r="G67" s="29">
        <v>864</v>
      </c>
      <c r="H67" s="29">
        <v>986</v>
      </c>
      <c r="I67" s="29">
        <v>1017</v>
      </c>
      <c r="J67" s="29">
        <v>1149</v>
      </c>
      <c r="K67" s="29">
        <v>1163</v>
      </c>
      <c r="L67" s="30">
        <v>1225</v>
      </c>
      <c r="M67" s="43">
        <f t="shared" si="35"/>
        <v>1.0533104041272572</v>
      </c>
      <c r="N67" s="46">
        <f t="shared" si="46"/>
        <v>1.4647995283018869</v>
      </c>
      <c r="O67" s="15"/>
      <c r="P67" s="9" t="s">
        <v>36</v>
      </c>
      <c r="Q67" s="7">
        <f t="shared" si="36"/>
        <v>8.0564071751734467E-3</v>
      </c>
      <c r="R67" s="7">
        <f t="shared" si="37"/>
        <v>8.4918886441017419E-3</v>
      </c>
      <c r="S67" s="7">
        <f t="shared" si="38"/>
        <v>9.1312618896639188E-3</v>
      </c>
      <c r="T67" s="7">
        <f t="shared" si="39"/>
        <v>1.0355244079265346E-2</v>
      </c>
      <c r="U67" s="7">
        <f t="shared" si="40"/>
        <v>1.2820893307612406E-2</v>
      </c>
      <c r="V67" s="7">
        <f t="shared" si="41"/>
        <v>1.541588492808005E-2</v>
      </c>
      <c r="W67" s="7">
        <f t="shared" si="42"/>
        <v>1.6978297161936561E-2</v>
      </c>
      <c r="X67" s="7">
        <f t="shared" si="43"/>
        <v>1.8407561678949056E-2</v>
      </c>
      <c r="Y67" s="7">
        <f t="shared" si="44"/>
        <v>1.8849270664505674E-2</v>
      </c>
      <c r="Z67" s="7">
        <f t="shared" si="45"/>
        <v>2.0224533597490508E-2</v>
      </c>
    </row>
    <row r="68" spans="2:26">
      <c r="B68" s="9" t="s">
        <v>37</v>
      </c>
      <c r="C68" s="28">
        <f>D68/1.018</f>
        <v>1741.6502946954813</v>
      </c>
      <c r="D68" s="29">
        <v>1773</v>
      </c>
      <c r="E68" s="29">
        <v>1299</v>
      </c>
      <c r="F68" s="29">
        <v>1498</v>
      </c>
      <c r="G68" s="29">
        <v>1520</v>
      </c>
      <c r="H68" s="29">
        <v>1458</v>
      </c>
      <c r="I68" s="29">
        <v>1295</v>
      </c>
      <c r="J68" s="29">
        <v>1279</v>
      </c>
      <c r="K68" s="29">
        <v>1174</v>
      </c>
      <c r="L68" s="30">
        <v>1080</v>
      </c>
      <c r="M68" s="43">
        <f t="shared" si="35"/>
        <v>0.91993185689948898</v>
      </c>
      <c r="N68" s="46">
        <f t="shared" si="46"/>
        <v>0.62010152284263964</v>
      </c>
      <c r="O68" s="15"/>
      <c r="P68" s="9" t="s">
        <v>37</v>
      </c>
      <c r="Q68" s="7">
        <f t="shared" si="36"/>
        <v>1.677816526634341E-2</v>
      </c>
      <c r="R68" s="7">
        <f t="shared" si="37"/>
        <v>1.7754856799519329E-2</v>
      </c>
      <c r="S68" s="7">
        <f t="shared" si="38"/>
        <v>1.37285986049461E-2</v>
      </c>
      <c r="T68" s="7">
        <f t="shared" si="39"/>
        <v>1.8100531657805702E-2</v>
      </c>
      <c r="U68" s="7">
        <f t="shared" si="40"/>
        <v>2.2555275263392193E-2</v>
      </c>
      <c r="V68" s="7">
        <f t="shared" si="41"/>
        <v>2.2795497185741087E-2</v>
      </c>
      <c r="W68" s="7">
        <f t="shared" si="42"/>
        <v>2.1619365609348917E-2</v>
      </c>
      <c r="X68" s="7">
        <f t="shared" si="43"/>
        <v>2.0490227491188721E-2</v>
      </c>
      <c r="Y68" s="7">
        <f t="shared" si="44"/>
        <v>1.9027552674230147E-2</v>
      </c>
      <c r="Z68" s="7">
        <f t="shared" si="45"/>
        <v>1.7830609212481426E-2</v>
      </c>
    </row>
    <row r="69" spans="2:26">
      <c r="B69" s="9" t="s">
        <v>38</v>
      </c>
      <c r="C69" s="31">
        <f>D69/0.89</f>
        <v>6388.7640449438204</v>
      </c>
      <c r="D69" s="29">
        <v>5686</v>
      </c>
      <c r="E69" s="29">
        <v>5363</v>
      </c>
      <c r="F69" s="29">
        <v>4451</v>
      </c>
      <c r="G69" s="29">
        <v>3210</v>
      </c>
      <c r="H69" s="29">
        <v>2982</v>
      </c>
      <c r="I69" s="29">
        <v>2853</v>
      </c>
      <c r="J69" s="29">
        <v>2917</v>
      </c>
      <c r="K69" s="29">
        <v>2846</v>
      </c>
      <c r="L69" s="30">
        <v>2803</v>
      </c>
      <c r="M69" s="43">
        <f t="shared" si="35"/>
        <v>0.9848910751932537</v>
      </c>
      <c r="N69" s="46">
        <f t="shared" si="46"/>
        <v>0.43873900809004573</v>
      </c>
      <c r="O69" s="15"/>
      <c r="P69" s="9" t="s">
        <v>38</v>
      </c>
      <c r="Q69" s="7">
        <f t="shared" si="36"/>
        <v>6.1546074616823099E-2</v>
      </c>
      <c r="R69" s="7">
        <f t="shared" si="37"/>
        <v>5.6939715601842578E-2</v>
      </c>
      <c r="S69" s="7">
        <f t="shared" si="38"/>
        <v>5.6679348974846756E-2</v>
      </c>
      <c r="T69" s="7">
        <f t="shared" si="39"/>
        <v>5.378202029966167E-2</v>
      </c>
      <c r="U69" s="7">
        <f t="shared" si="40"/>
        <v>4.7633179997032198E-2</v>
      </c>
      <c r="V69" s="7">
        <f t="shared" si="41"/>
        <v>4.6622889305816137E-2</v>
      </c>
      <c r="W69" s="7">
        <f t="shared" si="42"/>
        <v>4.7629382303839736E-2</v>
      </c>
      <c r="X69" s="7">
        <f t="shared" si="43"/>
        <v>4.673181672540852E-2</v>
      </c>
      <c r="Y69" s="7">
        <f t="shared" si="44"/>
        <v>4.6126418152350079E-2</v>
      </c>
      <c r="Z69" s="7">
        <f t="shared" si="45"/>
        <v>4.627703483572726E-2</v>
      </c>
    </row>
    <row r="70" spans="2:26">
      <c r="B70" s="9" t="s">
        <v>39</v>
      </c>
      <c r="C70" s="31">
        <f>D70/0.961</f>
        <v>10204.994797086369</v>
      </c>
      <c r="D70" s="29">
        <v>9807</v>
      </c>
      <c r="E70" s="29">
        <v>9307</v>
      </c>
      <c r="F70" s="29">
        <v>7990</v>
      </c>
      <c r="G70" s="29">
        <v>6611</v>
      </c>
      <c r="H70" s="29">
        <v>6123</v>
      </c>
      <c r="I70" s="29">
        <v>5696</v>
      </c>
      <c r="J70" s="29">
        <v>5702</v>
      </c>
      <c r="K70" s="29">
        <v>5647</v>
      </c>
      <c r="L70" s="30">
        <v>5469</v>
      </c>
      <c r="M70" s="43">
        <f t="shared" si="35"/>
        <v>0.96847883832123249</v>
      </c>
      <c r="N70" s="46">
        <f t="shared" si="46"/>
        <v>0.53591404099112883</v>
      </c>
      <c r="O70" s="15"/>
      <c r="P70" s="9" t="s">
        <v>39</v>
      </c>
      <c r="Q70" s="7">
        <f t="shared" si="36"/>
        <v>9.830968350487769E-2</v>
      </c>
      <c r="R70" s="7">
        <f t="shared" si="37"/>
        <v>9.8207490486681356E-2</v>
      </c>
      <c r="S70" s="7">
        <f t="shared" si="38"/>
        <v>9.8361868526738533E-2</v>
      </c>
      <c r="T70" s="7">
        <f t="shared" si="39"/>
        <v>9.6544224262928954E-2</v>
      </c>
      <c r="U70" s="7">
        <f t="shared" si="40"/>
        <v>9.8100608398872233E-2</v>
      </c>
      <c r="V70" s="7">
        <f t="shared" si="41"/>
        <v>9.5731707317073172E-2</v>
      </c>
      <c r="W70" s="7">
        <f t="shared" si="42"/>
        <v>9.5091819699499161E-2</v>
      </c>
      <c r="X70" s="7">
        <f t="shared" si="43"/>
        <v>9.1348926626081378E-2</v>
      </c>
      <c r="Y70" s="7">
        <f t="shared" si="44"/>
        <v>9.1523500810372777E-2</v>
      </c>
      <c r="Z70" s="7">
        <f t="shared" si="45"/>
        <v>9.0292223873204555E-2</v>
      </c>
    </row>
    <row r="71" spans="2:26">
      <c r="B71" s="9" t="s">
        <v>40</v>
      </c>
      <c r="C71" s="31">
        <f>D71/1.002</f>
        <v>7301.3972055888225</v>
      </c>
      <c r="D71" s="29">
        <v>7316</v>
      </c>
      <c r="E71" s="29">
        <v>6859</v>
      </c>
      <c r="F71" s="29">
        <v>5455</v>
      </c>
      <c r="G71" s="29">
        <v>4023</v>
      </c>
      <c r="H71" s="29">
        <v>3825</v>
      </c>
      <c r="I71" s="29">
        <v>3831</v>
      </c>
      <c r="J71" s="29">
        <v>3903</v>
      </c>
      <c r="K71" s="29">
        <v>3570</v>
      </c>
      <c r="L71" s="30">
        <v>3415</v>
      </c>
      <c r="M71" s="43">
        <f t="shared" si="35"/>
        <v>0.95658263305322133</v>
      </c>
      <c r="N71" s="46">
        <f t="shared" si="46"/>
        <v>0.46771869874248223</v>
      </c>
      <c r="O71" s="15"/>
      <c r="P71" s="9" t="s">
        <v>40</v>
      </c>
      <c r="Q71" s="7">
        <f t="shared" si="36"/>
        <v>7.0337914197641169E-2</v>
      </c>
      <c r="R71" s="7">
        <f t="shared" si="37"/>
        <v>7.3262567594632483E-2</v>
      </c>
      <c r="S71" s="7">
        <f t="shared" si="38"/>
        <v>7.2489959839357423E-2</v>
      </c>
      <c r="T71" s="7">
        <f t="shared" si="39"/>
        <v>6.5913484775253744E-2</v>
      </c>
      <c r="U71" s="7">
        <f t="shared" si="40"/>
        <v>5.9697284463570262E-2</v>
      </c>
      <c r="V71" s="7">
        <f t="shared" si="41"/>
        <v>5.9803001876172608E-2</v>
      </c>
      <c r="W71" s="7">
        <f t="shared" si="42"/>
        <v>6.3956594323873128E-2</v>
      </c>
      <c r="X71" s="7">
        <f t="shared" si="43"/>
        <v>6.2528035885934002E-2</v>
      </c>
      <c r="Y71" s="7">
        <f t="shared" si="44"/>
        <v>5.7860615883306321E-2</v>
      </c>
      <c r="Z71" s="7">
        <f t="shared" si="45"/>
        <v>5.6381046722800067E-2</v>
      </c>
    </row>
    <row r="72" spans="2:26">
      <c r="B72" s="9" t="s">
        <v>41</v>
      </c>
      <c r="C72" s="31">
        <f>D72/0.911</f>
        <v>10535.675082327112</v>
      </c>
      <c r="D72" s="29">
        <v>9598</v>
      </c>
      <c r="E72" s="29">
        <v>9045</v>
      </c>
      <c r="F72" s="29">
        <v>8598</v>
      </c>
      <c r="G72" s="29">
        <v>7284</v>
      </c>
      <c r="H72" s="29">
        <v>6760</v>
      </c>
      <c r="I72" s="29">
        <v>6943</v>
      </c>
      <c r="J72" s="29">
        <v>7563</v>
      </c>
      <c r="K72" s="29">
        <v>7439</v>
      </c>
      <c r="L72" s="30">
        <v>7392</v>
      </c>
      <c r="M72" s="43">
        <f t="shared" si="35"/>
        <v>0.9936819464981852</v>
      </c>
      <c r="N72" s="46">
        <f t="shared" si="46"/>
        <v>0.70161617003542409</v>
      </c>
      <c r="O72" s="15"/>
      <c r="P72" s="9" t="s">
        <v>41</v>
      </c>
      <c r="Q72" s="7">
        <f t="shared" si="36"/>
        <v>0.10149528769475948</v>
      </c>
      <c r="R72" s="7">
        <f t="shared" si="37"/>
        <v>9.6114560384538347E-2</v>
      </c>
      <c r="S72" s="7">
        <f t="shared" si="38"/>
        <v>9.559289790741915E-2</v>
      </c>
      <c r="T72" s="7">
        <f t="shared" si="39"/>
        <v>0.10389076848719188</v>
      </c>
      <c r="U72" s="7">
        <f t="shared" si="40"/>
        <v>0.1080872533016768</v>
      </c>
      <c r="V72" s="7">
        <f t="shared" si="41"/>
        <v>0.10569105691056911</v>
      </c>
      <c r="W72" s="7">
        <f t="shared" si="42"/>
        <v>0.11590984974958264</v>
      </c>
      <c r="X72" s="7">
        <f t="shared" si="43"/>
        <v>0.12116308875360461</v>
      </c>
      <c r="Y72" s="7">
        <f t="shared" si="44"/>
        <v>0.12056726094003241</v>
      </c>
      <c r="Z72" s="7">
        <f t="shared" si="45"/>
        <v>0.12204061416542843</v>
      </c>
    </row>
    <row r="73" spans="2:26">
      <c r="B73" s="9" t="s">
        <v>42</v>
      </c>
      <c r="C73" s="31">
        <f>D73/0.912</f>
        <v>8398.0263157894733</v>
      </c>
      <c r="D73" s="29">
        <v>7659</v>
      </c>
      <c r="E73" s="29">
        <v>6426</v>
      </c>
      <c r="F73" s="29">
        <v>4810</v>
      </c>
      <c r="G73" s="29">
        <v>2889</v>
      </c>
      <c r="H73" s="29">
        <v>2808</v>
      </c>
      <c r="I73" s="29">
        <v>2310</v>
      </c>
      <c r="J73" s="29">
        <v>2105</v>
      </c>
      <c r="K73" s="29">
        <v>2304</v>
      </c>
      <c r="L73" s="30">
        <v>2121</v>
      </c>
      <c r="M73" s="43">
        <f t="shared" si="35"/>
        <v>0.92057291666666663</v>
      </c>
      <c r="N73" s="46">
        <f t="shared" si="46"/>
        <v>0.25255934195064633</v>
      </c>
      <c r="O73" s="15"/>
      <c r="P73" s="9" t="s">
        <v>42</v>
      </c>
      <c r="Q73" s="7">
        <f t="shared" si="36"/>
        <v>8.090227634477741E-2</v>
      </c>
      <c r="R73" s="7">
        <f t="shared" si="37"/>
        <v>7.6697376326857594E-2</v>
      </c>
      <c r="S73" s="7">
        <f t="shared" si="38"/>
        <v>6.791376030437539E-2</v>
      </c>
      <c r="T73" s="7">
        <f t="shared" si="39"/>
        <v>5.8119864668922182E-2</v>
      </c>
      <c r="U73" s="7">
        <f t="shared" si="40"/>
        <v>4.2869861997328979E-2</v>
      </c>
      <c r="V73" s="7">
        <f t="shared" si="41"/>
        <v>4.3902439024390241E-2</v>
      </c>
      <c r="W73" s="7">
        <f t="shared" si="42"/>
        <v>3.8564273789649418E-2</v>
      </c>
      <c r="X73" s="7">
        <f t="shared" si="43"/>
        <v>3.3723165652034606E-2</v>
      </c>
      <c r="Y73" s="7">
        <f t="shared" si="44"/>
        <v>3.7341977309562402E-2</v>
      </c>
      <c r="Z73" s="7">
        <f t="shared" si="45"/>
        <v>3.5017335314512135E-2</v>
      </c>
    </row>
    <row r="74" spans="2:26">
      <c r="B74" s="9" t="s">
        <v>43</v>
      </c>
      <c r="C74" s="31">
        <f>D74/0.946</f>
        <v>16284.355179704018</v>
      </c>
      <c r="D74" s="29">
        <v>15405</v>
      </c>
      <c r="E74" s="29">
        <v>15435</v>
      </c>
      <c r="F74" s="29">
        <v>13683</v>
      </c>
      <c r="G74" s="29">
        <v>11840</v>
      </c>
      <c r="H74" s="29">
        <v>10553</v>
      </c>
      <c r="I74" s="29">
        <v>9678</v>
      </c>
      <c r="J74" s="29">
        <v>10219</v>
      </c>
      <c r="K74" s="29">
        <v>9991</v>
      </c>
      <c r="L74" s="30">
        <v>9733</v>
      </c>
      <c r="M74" s="43">
        <f t="shared" si="35"/>
        <v>0.9741767590831748</v>
      </c>
      <c r="N74" s="46">
        <f t="shared" si="46"/>
        <v>0.59769023044466074</v>
      </c>
      <c r="O74" s="15"/>
      <c r="P74" s="9" t="s">
        <v>43</v>
      </c>
      <c r="Q74" s="7">
        <f t="shared" si="36"/>
        <v>0.15687512199955203</v>
      </c>
      <c r="R74" s="7">
        <f t="shared" si="37"/>
        <v>0.15426597236130582</v>
      </c>
      <c r="S74" s="7">
        <f t="shared" si="38"/>
        <v>0.16312618896639189</v>
      </c>
      <c r="T74" s="7">
        <f t="shared" si="39"/>
        <v>0.16533349444175929</v>
      </c>
      <c r="U74" s="7">
        <f t="shared" si="40"/>
        <v>0.17569372310431816</v>
      </c>
      <c r="V74" s="7">
        <f t="shared" si="41"/>
        <v>0.16499374609130707</v>
      </c>
      <c r="W74" s="7">
        <f t="shared" si="42"/>
        <v>0.16156928213689484</v>
      </c>
      <c r="X74" s="7">
        <f t="shared" si="43"/>
        <v>0.1637135533482858</v>
      </c>
      <c r="Y74" s="7">
        <f t="shared" si="44"/>
        <v>0.1619286871961102</v>
      </c>
      <c r="Z74" s="7">
        <f t="shared" si="45"/>
        <v>0.16069011061581642</v>
      </c>
    </row>
    <row r="75" spans="2:26">
      <c r="B75" s="9" t="s">
        <v>44</v>
      </c>
      <c r="C75" s="31">
        <f>D75/0.993</f>
        <v>3109.768378650554</v>
      </c>
      <c r="D75" s="29">
        <v>3088</v>
      </c>
      <c r="E75" s="29">
        <v>2981</v>
      </c>
      <c r="F75" s="29">
        <v>2886</v>
      </c>
      <c r="G75" s="29">
        <v>2373</v>
      </c>
      <c r="H75" s="29">
        <v>2330</v>
      </c>
      <c r="I75" s="29">
        <v>1988</v>
      </c>
      <c r="J75" s="29">
        <v>1942</v>
      </c>
      <c r="K75" s="29">
        <v>2125</v>
      </c>
      <c r="L75" s="30">
        <v>2081</v>
      </c>
      <c r="M75" s="43">
        <f t="shared" si="35"/>
        <v>0.97929411764705887</v>
      </c>
      <c r="N75" s="46">
        <f t="shared" si="46"/>
        <v>0.66918167098445591</v>
      </c>
      <c r="O75" s="15"/>
      <c r="P75" s="9" t="s">
        <v>44</v>
      </c>
      <c r="Q75" s="7">
        <f t="shared" si="36"/>
        <v>2.9957912880651239E-2</v>
      </c>
      <c r="R75" s="7">
        <f t="shared" si="37"/>
        <v>3.0923292609653513E-2</v>
      </c>
      <c r="S75" s="7">
        <f t="shared" si="38"/>
        <v>3.1504967237370535E-2</v>
      </c>
      <c r="T75" s="7">
        <f t="shared" si="39"/>
        <v>3.4871918801353312E-2</v>
      </c>
      <c r="U75" s="7">
        <f t="shared" si="40"/>
        <v>3.5212939605282684E-2</v>
      </c>
      <c r="V75" s="7">
        <f t="shared" si="41"/>
        <v>3.6429018136335208E-2</v>
      </c>
      <c r="W75" s="7">
        <f t="shared" si="42"/>
        <v>3.3188647746243742E-2</v>
      </c>
      <c r="X75" s="7">
        <f t="shared" si="43"/>
        <v>3.1111823133611022E-2</v>
      </c>
      <c r="Y75" s="7">
        <f t="shared" si="44"/>
        <v>3.4440842787682335E-2</v>
      </c>
      <c r="Z75" s="7">
        <f t="shared" si="45"/>
        <v>3.4356942380716529E-2</v>
      </c>
    </row>
    <row r="76" spans="2:26">
      <c r="B76" s="9" t="s">
        <v>45</v>
      </c>
      <c r="C76" s="31">
        <f>D76/0.852</f>
        <v>2408.4507042253522</v>
      </c>
      <c r="D76" s="29">
        <v>2052</v>
      </c>
      <c r="E76" s="29">
        <v>2211</v>
      </c>
      <c r="F76" s="29">
        <v>1971</v>
      </c>
      <c r="G76" s="29">
        <v>1975</v>
      </c>
      <c r="H76" s="29">
        <v>1579</v>
      </c>
      <c r="I76" s="29">
        <v>1265</v>
      </c>
      <c r="J76" s="29">
        <v>1450</v>
      </c>
      <c r="K76" s="29">
        <v>1327</v>
      </c>
      <c r="L76" s="30">
        <v>1385</v>
      </c>
      <c r="M76" s="43">
        <f t="shared" si="35"/>
        <v>1.0437076111529766</v>
      </c>
      <c r="N76" s="46">
        <f t="shared" si="46"/>
        <v>0.57505847953216371</v>
      </c>
      <c r="O76" s="15"/>
      <c r="P76" s="9" t="s">
        <v>45</v>
      </c>
      <c r="Q76" s="7">
        <f t="shared" si="36"/>
        <v>2.3201778264217793E-2</v>
      </c>
      <c r="R76" s="7">
        <f t="shared" si="37"/>
        <v>2.054876827558582E-2</v>
      </c>
      <c r="S76" s="7">
        <f t="shared" si="38"/>
        <v>2.3367152821813571E-2</v>
      </c>
      <c r="T76" s="7">
        <f t="shared" si="39"/>
        <v>2.3815853069115513E-2</v>
      </c>
      <c r="U76" s="7">
        <f t="shared" si="40"/>
        <v>2.9307018845526042E-2</v>
      </c>
      <c r="V76" s="7">
        <f t="shared" si="41"/>
        <v>2.4687304565353344E-2</v>
      </c>
      <c r="W76" s="7">
        <f t="shared" si="42"/>
        <v>2.1118530884808015E-2</v>
      </c>
      <c r="X76" s="7">
        <f t="shared" si="43"/>
        <v>2.3229734059596285E-2</v>
      </c>
      <c r="Y76" s="7">
        <f t="shared" si="44"/>
        <v>2.1507293354943273E-2</v>
      </c>
      <c r="Z76" s="7">
        <f t="shared" si="45"/>
        <v>2.2866105332672939E-2</v>
      </c>
    </row>
    <row r="77" spans="2:26">
      <c r="B77" s="9" t="s">
        <v>46</v>
      </c>
      <c r="C77" s="31">
        <f>D77/0.951</f>
        <v>5949.5268138801266</v>
      </c>
      <c r="D77" s="35">
        <v>5658</v>
      </c>
      <c r="E77" s="35">
        <v>5221</v>
      </c>
      <c r="F77" s="35">
        <v>4224</v>
      </c>
      <c r="G77" s="35">
        <v>3498</v>
      </c>
      <c r="H77" s="35">
        <v>3141</v>
      </c>
      <c r="I77" s="35">
        <v>2785</v>
      </c>
      <c r="J77" s="35">
        <v>2891</v>
      </c>
      <c r="K77" s="35">
        <v>2820</v>
      </c>
      <c r="L77" s="38">
        <v>2527</v>
      </c>
      <c r="M77" s="43">
        <f t="shared" si="35"/>
        <v>0.89609929078014183</v>
      </c>
      <c r="N77" s="46">
        <f t="shared" si="46"/>
        <v>0.42473966065747609</v>
      </c>
      <c r="P77" s="9" t="s">
        <v>46</v>
      </c>
      <c r="Q77" s="7">
        <f t="shared" si="36"/>
        <v>5.7314688513445636E-2</v>
      </c>
      <c r="R77" s="7">
        <f t="shared" si="37"/>
        <v>5.6659323052273183E-2</v>
      </c>
      <c r="S77" s="7">
        <f t="shared" si="38"/>
        <v>5.5178609173536251E-2</v>
      </c>
      <c r="T77" s="7">
        <f t="shared" si="39"/>
        <v>5.1039149347510873E-2</v>
      </c>
      <c r="U77" s="7">
        <f t="shared" si="40"/>
        <v>5.1906811099569669E-2</v>
      </c>
      <c r="V77" s="7">
        <f t="shared" si="41"/>
        <v>4.9108818011257035E-2</v>
      </c>
      <c r="W77" s="7">
        <f t="shared" si="42"/>
        <v>4.6494156928213688E-2</v>
      </c>
      <c r="X77" s="7">
        <f t="shared" si="43"/>
        <v>4.6315283562960587E-2</v>
      </c>
      <c r="Y77" s="7">
        <f t="shared" si="44"/>
        <v>4.5705024311183146E-2</v>
      </c>
      <c r="Z77" s="7">
        <f t="shared" si="45"/>
        <v>4.1720323592537557E-2</v>
      </c>
    </row>
    <row r="78" spans="2:26" ht="19.5" thickBot="1">
      <c r="B78" s="23" t="s">
        <v>47</v>
      </c>
      <c r="C78" s="32">
        <f>D78/1.007</f>
        <v>7609.7318768619671</v>
      </c>
      <c r="D78" s="36">
        <v>7663</v>
      </c>
      <c r="E78" s="36">
        <v>7670</v>
      </c>
      <c r="F78" s="36">
        <v>6417</v>
      </c>
      <c r="G78" s="36">
        <v>4600</v>
      </c>
      <c r="H78" s="36">
        <v>4126</v>
      </c>
      <c r="I78" s="36">
        <v>3689</v>
      </c>
      <c r="J78" s="36">
        <v>3589</v>
      </c>
      <c r="K78" s="36">
        <v>3398</v>
      </c>
      <c r="L78" s="39">
        <v>3168</v>
      </c>
      <c r="M78" s="42">
        <f t="shared" si="35"/>
        <v>0.93231312536786348</v>
      </c>
      <c r="N78" s="47">
        <f>L78/C78</f>
        <v>0.4163090173561268</v>
      </c>
      <c r="P78" s="23" t="s">
        <v>47</v>
      </c>
      <c r="Q78" s="7">
        <f t="shared" si="36"/>
        <v>7.3308252208504024E-2</v>
      </c>
      <c r="R78" s="7">
        <f t="shared" si="37"/>
        <v>7.6737432405367512E-2</v>
      </c>
      <c r="S78" s="7">
        <f t="shared" si="38"/>
        <v>8.1061086451067424E-2</v>
      </c>
      <c r="T78" s="7">
        <f t="shared" si="39"/>
        <v>7.7537457709038179E-2</v>
      </c>
      <c r="U78" s="7">
        <f t="shared" si="40"/>
        <v>6.8259385665529013E-2</v>
      </c>
      <c r="V78" s="7">
        <f t="shared" si="41"/>
        <v>6.4509068167604752E-2</v>
      </c>
      <c r="W78" s="7">
        <f t="shared" si="42"/>
        <v>6.1585976627712855E-2</v>
      </c>
      <c r="X78" s="7">
        <f t="shared" si="43"/>
        <v>5.7497596924062803E-2</v>
      </c>
      <c r="Y78" s="7">
        <f t="shared" si="44"/>
        <v>5.507293354943274E-2</v>
      </c>
      <c r="Z78" s="7">
        <f t="shared" si="45"/>
        <v>5.2303120356612186E-2</v>
      </c>
    </row>
    <row r="79" spans="2:26" ht="19.5" thickTop="1">
      <c r="B79" s="24" t="s">
        <v>56</v>
      </c>
      <c r="C79" s="50">
        <f>D79/0.962</f>
        <v>103804.57380457381</v>
      </c>
      <c r="D79" s="51">
        <v>99860</v>
      </c>
      <c r="E79" s="51">
        <v>94620</v>
      </c>
      <c r="F79" s="51">
        <v>82760</v>
      </c>
      <c r="G79" s="51">
        <v>67390</v>
      </c>
      <c r="H79" s="51">
        <v>63960</v>
      </c>
      <c r="I79" s="51">
        <v>59900</v>
      </c>
      <c r="J79" s="51">
        <v>62420</v>
      </c>
      <c r="K79" s="51">
        <v>61700</v>
      </c>
      <c r="L79" s="52">
        <v>60570</v>
      </c>
      <c r="M79" s="44">
        <f t="shared" si="35"/>
        <v>0.98168557536466772</v>
      </c>
      <c r="N79" s="48">
        <f>L79/C79</f>
        <v>0.58350030042058876</v>
      </c>
      <c r="P79" s="24"/>
      <c r="Q79" s="11">
        <f>SUM(Q58:Q78)</f>
        <v>0.99945174050766494</v>
      </c>
      <c r="R79" s="11">
        <f t="shared" ref="R79" si="47">SUM(R58:R78)</f>
        <v>1</v>
      </c>
      <c r="S79" s="11">
        <f t="shared" ref="S79" si="48">SUM(S58:S78)</f>
        <v>0.99999999999999989</v>
      </c>
      <c r="T79" s="11">
        <f t="shared" ref="T79" si="49">SUM(T58:T78)</f>
        <v>1</v>
      </c>
      <c r="U79" s="11">
        <f t="shared" ref="U79" si="50">SUM(U58:U78)</f>
        <v>1.0001335509719542</v>
      </c>
      <c r="V79" s="11">
        <f t="shared" ref="V79" si="51">SUM(V58:V78)</f>
        <v>1</v>
      </c>
      <c r="W79" s="11">
        <f t="shared" ref="W79" si="52">SUM(W58:W78)</f>
        <v>0.99999999999999978</v>
      </c>
      <c r="X79" s="11">
        <f t="shared" ref="X79" si="53">SUM(X58:X78)</f>
        <v>1</v>
      </c>
      <c r="Y79" s="11">
        <f t="shared" ref="Y79" si="54">SUM(Y58:Y78)</f>
        <v>1</v>
      </c>
      <c r="Z79" s="11">
        <f t="shared" ref="Z79" si="55">SUM(Z58:Z78)</f>
        <v>1</v>
      </c>
    </row>
    <row r="82" spans="2:26">
      <c r="B82" s="1" t="s">
        <v>50</v>
      </c>
      <c r="P82" s="1" t="s">
        <v>50</v>
      </c>
    </row>
    <row r="83" spans="2:26">
      <c r="B83" s="12" t="s">
        <v>24</v>
      </c>
      <c r="C83" s="18" t="s">
        <v>71</v>
      </c>
      <c r="D83" s="19"/>
      <c r="E83" s="19"/>
      <c r="F83" s="19"/>
      <c r="G83" s="19"/>
      <c r="H83" s="19"/>
      <c r="I83" s="19"/>
      <c r="J83" s="19"/>
      <c r="K83" s="19"/>
      <c r="L83" s="20"/>
      <c r="M83" s="19" t="s">
        <v>53</v>
      </c>
      <c r="N83" s="20"/>
      <c r="P83" s="12" t="s">
        <v>24</v>
      </c>
      <c r="Q83" s="19" t="s">
        <v>9</v>
      </c>
      <c r="R83" s="19"/>
      <c r="S83" s="19"/>
      <c r="T83" s="19"/>
      <c r="U83" s="19"/>
      <c r="V83" s="19"/>
      <c r="W83" s="19"/>
      <c r="X83" s="19"/>
      <c r="Y83" s="19"/>
      <c r="Z83" s="20"/>
    </row>
    <row r="84" spans="2:26">
      <c r="B84" s="13"/>
      <c r="C84" s="21" t="s">
        <v>19</v>
      </c>
      <c r="D84" s="9" t="s">
        <v>1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9" t="s">
        <v>7</v>
      </c>
      <c r="K84" s="9" t="s">
        <v>0</v>
      </c>
      <c r="L84" s="9" t="s">
        <v>18</v>
      </c>
      <c r="M84" s="9" t="s">
        <v>54</v>
      </c>
      <c r="N84" s="9" t="s">
        <v>55</v>
      </c>
      <c r="P84" s="34"/>
      <c r="Q84" s="20" t="s">
        <v>19</v>
      </c>
      <c r="R84" s="9" t="s">
        <v>1</v>
      </c>
      <c r="S84" s="9" t="s">
        <v>2</v>
      </c>
      <c r="T84" s="9" t="s">
        <v>3</v>
      </c>
      <c r="U84" s="9" t="s">
        <v>4</v>
      </c>
      <c r="V84" s="9" t="s">
        <v>5</v>
      </c>
      <c r="W84" s="9" t="s">
        <v>6</v>
      </c>
      <c r="X84" s="9" t="s">
        <v>7</v>
      </c>
      <c r="Y84" s="9" t="s">
        <v>0</v>
      </c>
      <c r="Z84" s="9" t="s">
        <v>20</v>
      </c>
    </row>
    <row r="85" spans="2:26">
      <c r="B85" s="18" t="s">
        <v>26</v>
      </c>
      <c r="C85" s="25">
        <f>D85/1.098</f>
        <v>337.88706739526407</v>
      </c>
      <c r="D85" s="26">
        <v>371</v>
      </c>
      <c r="E85" s="26">
        <v>525</v>
      </c>
      <c r="F85" s="26">
        <v>343</v>
      </c>
      <c r="G85" s="26">
        <v>267</v>
      </c>
      <c r="H85" s="26">
        <v>225</v>
      </c>
      <c r="I85" s="26">
        <v>166</v>
      </c>
      <c r="J85" s="26">
        <v>126</v>
      </c>
      <c r="K85" s="26">
        <v>126</v>
      </c>
      <c r="L85" s="27">
        <v>148</v>
      </c>
      <c r="M85" s="41">
        <f>L85/K85</f>
        <v>1.1746031746031746</v>
      </c>
      <c r="N85" s="45">
        <f>L85/C85</f>
        <v>0.43801617250673863</v>
      </c>
      <c r="O85" s="15"/>
      <c r="P85" s="9" t="s">
        <v>26</v>
      </c>
      <c r="Q85" s="7">
        <f>C85/$C$106</f>
        <v>8.5623555797359179E-3</v>
      </c>
      <c r="R85" s="7">
        <f>D85/$D$106</f>
        <v>9.5446359660406477E-3</v>
      </c>
      <c r="S85" s="7">
        <f>E85/$E$106</f>
        <v>1.1450381679389313E-2</v>
      </c>
      <c r="T85" s="7">
        <f>F85/$F$106</f>
        <v>8.4109857773418343E-3</v>
      </c>
      <c r="U85" s="7">
        <f>G85/$G$106</f>
        <v>8.8002636783124592E-3</v>
      </c>
      <c r="V85" s="7">
        <f>H85/$H$106</f>
        <v>8.2327113062568603E-3</v>
      </c>
      <c r="W85" s="7">
        <f>I85/$I$106</f>
        <v>6.530291109362707E-3</v>
      </c>
      <c r="X85" s="7">
        <f>J85/$J$106</f>
        <v>4.9392395139161117E-3</v>
      </c>
      <c r="Y85" s="7">
        <f>K85/$K$106</f>
        <v>5.0420168067226894E-3</v>
      </c>
      <c r="Z85" s="7">
        <f>L85/$L$106</f>
        <v>5.9199999999999999E-3</v>
      </c>
    </row>
    <row r="86" spans="2:26">
      <c r="B86" s="22" t="s">
        <v>28</v>
      </c>
      <c r="C86" s="28">
        <f>D86/0.906</f>
        <v>2281.4569536423842</v>
      </c>
      <c r="D86" s="29">
        <v>2067</v>
      </c>
      <c r="E86" s="29">
        <v>2342</v>
      </c>
      <c r="F86" s="29">
        <v>2057</v>
      </c>
      <c r="G86" s="29">
        <v>1653</v>
      </c>
      <c r="H86" s="29">
        <v>1477</v>
      </c>
      <c r="I86" s="29">
        <v>1421</v>
      </c>
      <c r="J86" s="29">
        <v>1553</v>
      </c>
      <c r="K86" s="29">
        <v>1410</v>
      </c>
      <c r="L86" s="30">
        <v>1354</v>
      </c>
      <c r="M86" s="43">
        <f t="shared" ref="M86:M106" si="56">L86/K86</f>
        <v>0.96028368794326247</v>
      </c>
      <c r="N86" s="46">
        <f>L86/C86</f>
        <v>0.59348040638606669</v>
      </c>
      <c r="O86" s="15"/>
      <c r="P86" s="9" t="s">
        <v>28</v>
      </c>
      <c r="Q86" s="7">
        <f t="shared" ref="Q86:Q105" si="57">C86/$C$106</f>
        <v>5.7814126558727766E-2</v>
      </c>
      <c r="R86" s="7">
        <f t="shared" ref="R86:R105" si="58">D86/$D$106</f>
        <v>5.3177257525083614E-2</v>
      </c>
      <c r="S86" s="7">
        <f t="shared" ref="S86:S105" si="59">E86/$E$106</f>
        <v>5.1079607415485277E-2</v>
      </c>
      <c r="T86" s="7">
        <f t="shared" ref="T86:T105" si="60">F86/$F$106</f>
        <v>5.0441392839627265E-2</v>
      </c>
      <c r="U86" s="7">
        <f t="shared" ref="U86:U105" si="61">G86/$G$106</f>
        <v>5.4482531311799608E-2</v>
      </c>
      <c r="V86" s="7">
        <f t="shared" ref="V86:V105" si="62">H86/$H$106</f>
        <v>5.4043175997072812E-2</v>
      </c>
      <c r="W86" s="7">
        <f t="shared" ref="W86:W105" si="63">I86/$I$106</f>
        <v>5.5900865460267506E-2</v>
      </c>
      <c r="X86" s="7">
        <f t="shared" ref="X86:X105" si="64">J86/$J$106</f>
        <v>6.0878087024696201E-2</v>
      </c>
      <c r="Y86" s="7">
        <f t="shared" ref="Y86:Y105" si="65">K86/$K$106</f>
        <v>5.6422569027611044E-2</v>
      </c>
      <c r="Z86" s="7">
        <f t="shared" ref="Z86:Z105" si="66">L86/$L$106</f>
        <v>5.416E-2</v>
      </c>
    </row>
    <row r="87" spans="2:26">
      <c r="B87" s="9" t="s">
        <v>29</v>
      </c>
      <c r="C87" s="31">
        <f>D87/0.907</f>
        <v>2094.8180815876517</v>
      </c>
      <c r="D87" s="29">
        <v>1900</v>
      </c>
      <c r="E87" s="29">
        <v>2241</v>
      </c>
      <c r="F87" s="29">
        <v>2046</v>
      </c>
      <c r="G87" s="29">
        <v>1548</v>
      </c>
      <c r="H87" s="29">
        <v>1401</v>
      </c>
      <c r="I87" s="29">
        <v>1212</v>
      </c>
      <c r="J87" s="29">
        <v>1386</v>
      </c>
      <c r="K87" s="29">
        <v>1380</v>
      </c>
      <c r="L87" s="30">
        <v>1321</v>
      </c>
      <c r="M87" s="43">
        <f t="shared" si="56"/>
        <v>0.95724637681159419</v>
      </c>
      <c r="N87" s="46">
        <f t="shared" ref="N87:N104" si="67">L87/C87</f>
        <v>0.63060368421052626</v>
      </c>
      <c r="O87" s="15"/>
      <c r="P87" s="9" t="s">
        <v>29</v>
      </c>
      <c r="Q87" s="7">
        <f t="shared" si="57"/>
        <v>5.3084533325542499E-2</v>
      </c>
      <c r="R87" s="7">
        <f t="shared" si="58"/>
        <v>4.8880885001286338E-2</v>
      </c>
      <c r="S87" s="7">
        <f t="shared" si="59"/>
        <v>4.8876772082878953E-2</v>
      </c>
      <c r="T87" s="7">
        <f t="shared" si="60"/>
        <v>5.0171652770966163E-2</v>
      </c>
      <c r="U87" s="7">
        <f t="shared" si="61"/>
        <v>5.1021753460777849E-2</v>
      </c>
      <c r="V87" s="7">
        <f t="shared" si="62"/>
        <v>5.1262349066959388E-2</v>
      </c>
      <c r="W87" s="7">
        <f t="shared" si="63"/>
        <v>4.7678992918961445E-2</v>
      </c>
      <c r="X87" s="7">
        <f t="shared" si="64"/>
        <v>5.4331634653077228E-2</v>
      </c>
      <c r="Y87" s="7">
        <f t="shared" si="65"/>
        <v>5.5222088835534214E-2</v>
      </c>
      <c r="Z87" s="7">
        <f t="shared" si="66"/>
        <v>5.2839999999999998E-2</v>
      </c>
    </row>
    <row r="88" spans="2:26">
      <c r="B88" s="9" t="s">
        <v>30</v>
      </c>
      <c r="C88" s="31">
        <f>D88/0.881</f>
        <v>1124.8581157775254</v>
      </c>
      <c r="D88" s="29">
        <v>991</v>
      </c>
      <c r="E88" s="29">
        <v>1204</v>
      </c>
      <c r="F88" s="29">
        <v>1151</v>
      </c>
      <c r="G88" s="29">
        <v>841</v>
      </c>
      <c r="H88" s="29">
        <v>703</v>
      </c>
      <c r="I88" s="29">
        <v>708</v>
      </c>
      <c r="J88" s="29">
        <v>836</v>
      </c>
      <c r="K88" s="29">
        <v>743</v>
      </c>
      <c r="L88" s="30">
        <v>769</v>
      </c>
      <c r="M88" s="43">
        <f t="shared" si="56"/>
        <v>1.034993270524899</v>
      </c>
      <c r="N88" s="46">
        <f t="shared" si="67"/>
        <v>0.68364177598385478</v>
      </c>
      <c r="O88" s="15"/>
      <c r="P88" s="9" t="s">
        <v>30</v>
      </c>
      <c r="Q88" s="7">
        <f t="shared" si="57"/>
        <v>2.8504894366886094E-2</v>
      </c>
      <c r="R88" s="7">
        <f t="shared" si="58"/>
        <v>2.549524054540777E-2</v>
      </c>
      <c r="S88" s="7">
        <f t="shared" si="59"/>
        <v>2.6259541984732824E-2</v>
      </c>
      <c r="T88" s="7">
        <f t="shared" si="60"/>
        <v>2.822461991172143E-2</v>
      </c>
      <c r="U88" s="7">
        <f t="shared" si="61"/>
        <v>2.7719182597231377E-2</v>
      </c>
      <c r="V88" s="7">
        <f t="shared" si="62"/>
        <v>2.5722649103549215E-2</v>
      </c>
      <c r="W88" s="7">
        <f t="shared" si="63"/>
        <v>2.7852084972462627E-2</v>
      </c>
      <c r="X88" s="7">
        <f t="shared" si="64"/>
        <v>3.2771462171697373E-2</v>
      </c>
      <c r="Y88" s="7">
        <f t="shared" si="65"/>
        <v>2.9731892757102842E-2</v>
      </c>
      <c r="Z88" s="7">
        <f t="shared" si="66"/>
        <v>3.0759999999999999E-2</v>
      </c>
    </row>
    <row r="89" spans="2:26">
      <c r="B89" s="9" t="s">
        <v>31</v>
      </c>
      <c r="C89" s="31">
        <f>D89/1.018</f>
        <v>6236.7387033398818</v>
      </c>
      <c r="D89" s="29">
        <v>6349</v>
      </c>
      <c r="E89" s="29">
        <v>7470</v>
      </c>
      <c r="F89" s="29">
        <v>5565</v>
      </c>
      <c r="G89" s="29">
        <v>4220</v>
      </c>
      <c r="H89" s="29">
        <v>3806</v>
      </c>
      <c r="I89" s="29">
        <v>3350</v>
      </c>
      <c r="J89" s="29">
        <v>3353</v>
      </c>
      <c r="K89" s="29">
        <v>3071</v>
      </c>
      <c r="L89" s="30">
        <v>3077</v>
      </c>
      <c r="M89" s="43">
        <f t="shared" si="56"/>
        <v>1.0019537609899056</v>
      </c>
      <c r="N89" s="46">
        <f t="shared" si="67"/>
        <v>0.49336682942195625</v>
      </c>
      <c r="O89" s="15"/>
      <c r="P89" s="9" t="s">
        <v>31</v>
      </c>
      <c r="Q89" s="7">
        <f t="shared" si="57"/>
        <v>0.15804444617416474</v>
      </c>
      <c r="R89" s="7">
        <f t="shared" si="58"/>
        <v>0.16333933624903524</v>
      </c>
      <c r="S89" s="7">
        <f t="shared" si="59"/>
        <v>0.1629225736095965</v>
      </c>
      <c r="T89" s="7">
        <f t="shared" si="60"/>
        <v>0.1364639529180971</v>
      </c>
      <c r="U89" s="7">
        <f t="shared" si="61"/>
        <v>0.13909030982201714</v>
      </c>
      <c r="V89" s="7">
        <f t="shared" si="62"/>
        <v>0.13926088547383828</v>
      </c>
      <c r="W89" s="7">
        <f t="shared" si="63"/>
        <v>0.13178599527930762</v>
      </c>
      <c r="X89" s="7">
        <f t="shared" si="64"/>
        <v>0.13143865150921208</v>
      </c>
      <c r="Y89" s="7">
        <f t="shared" si="65"/>
        <v>0.12288915566226491</v>
      </c>
      <c r="Z89" s="7">
        <f t="shared" si="66"/>
        <v>0.12307999999999999</v>
      </c>
    </row>
    <row r="90" spans="2:26">
      <c r="B90" s="9" t="s">
        <v>32</v>
      </c>
      <c r="C90" s="31">
        <f>D90/1.156</f>
        <v>5845.1557093425608</v>
      </c>
      <c r="D90" s="29">
        <v>6757</v>
      </c>
      <c r="E90" s="29">
        <v>8819</v>
      </c>
      <c r="F90" s="29">
        <v>8024</v>
      </c>
      <c r="G90" s="29">
        <v>5999</v>
      </c>
      <c r="H90" s="29">
        <v>6184</v>
      </c>
      <c r="I90" s="29">
        <v>6200</v>
      </c>
      <c r="J90" s="29">
        <v>6483</v>
      </c>
      <c r="K90" s="29">
        <v>6568</v>
      </c>
      <c r="L90" s="30">
        <v>6602</v>
      </c>
      <c r="M90" s="43">
        <f t="shared" si="56"/>
        <v>1.0051766138855054</v>
      </c>
      <c r="N90" s="46">
        <f t="shared" si="67"/>
        <v>1.129482314636673</v>
      </c>
      <c r="O90" s="15"/>
      <c r="P90" s="9" t="s">
        <v>32</v>
      </c>
      <c r="Q90" s="7">
        <f t="shared" si="57"/>
        <v>0.14812138856965326</v>
      </c>
      <c r="R90" s="7">
        <f t="shared" si="58"/>
        <v>0.17383586313352201</v>
      </c>
      <c r="S90" s="7">
        <f t="shared" si="59"/>
        <v>0.19234460196292258</v>
      </c>
      <c r="T90" s="7">
        <f t="shared" si="60"/>
        <v>0.1967631191760667</v>
      </c>
      <c r="U90" s="7">
        <f t="shared" si="61"/>
        <v>0.19772577455504284</v>
      </c>
      <c r="V90" s="7">
        <f t="shared" si="62"/>
        <v>0.22627149652396633</v>
      </c>
      <c r="W90" s="7">
        <f t="shared" si="63"/>
        <v>0.24390243902439024</v>
      </c>
      <c r="X90" s="7">
        <f t="shared" si="64"/>
        <v>0.2541356330850647</v>
      </c>
      <c r="Y90" s="7">
        <f t="shared" si="65"/>
        <v>0.26282513005202079</v>
      </c>
      <c r="Z90" s="7">
        <f t="shared" si="66"/>
        <v>0.26407999999999998</v>
      </c>
    </row>
    <row r="91" spans="2:26">
      <c r="B91" s="9" t="s">
        <v>33</v>
      </c>
      <c r="C91" s="28">
        <f>D91/1.063</f>
        <v>936.97083725305743</v>
      </c>
      <c r="D91" s="29">
        <v>996</v>
      </c>
      <c r="E91" s="29">
        <v>1257</v>
      </c>
      <c r="F91" s="29">
        <v>1193</v>
      </c>
      <c r="G91" s="29">
        <v>824</v>
      </c>
      <c r="H91" s="29">
        <v>777</v>
      </c>
      <c r="I91" s="29">
        <v>828</v>
      </c>
      <c r="J91" s="29">
        <v>914</v>
      </c>
      <c r="K91" s="29">
        <v>915</v>
      </c>
      <c r="L91" s="30">
        <v>999</v>
      </c>
      <c r="M91" s="43">
        <f t="shared" si="56"/>
        <v>1.0918032786885246</v>
      </c>
      <c r="N91" s="46">
        <f t="shared" si="67"/>
        <v>1.0662018072289157</v>
      </c>
      <c r="O91" s="15"/>
      <c r="P91" s="9" t="s">
        <v>33</v>
      </c>
      <c r="Q91" s="7">
        <f t="shared" si="57"/>
        <v>2.3743665415339892E-2</v>
      </c>
      <c r="R91" s="7">
        <f t="shared" si="58"/>
        <v>2.5623874453305891E-2</v>
      </c>
      <c r="S91" s="7">
        <f t="shared" si="59"/>
        <v>2.7415485278080697E-2</v>
      </c>
      <c r="T91" s="7">
        <f t="shared" si="60"/>
        <v>2.9254536537518392E-2</v>
      </c>
      <c r="U91" s="7">
        <f t="shared" si="61"/>
        <v>2.7158866183256428E-2</v>
      </c>
      <c r="V91" s="7">
        <f t="shared" si="62"/>
        <v>2.8430296377607026E-2</v>
      </c>
      <c r="W91" s="7">
        <f t="shared" si="63"/>
        <v>3.257277734067663E-2</v>
      </c>
      <c r="X91" s="7">
        <f t="shared" si="64"/>
        <v>3.5829086632693061E-2</v>
      </c>
      <c r="Y91" s="7">
        <f t="shared" si="65"/>
        <v>3.6614645858343335E-2</v>
      </c>
      <c r="Z91" s="7">
        <f t="shared" si="66"/>
        <v>3.9960000000000002E-2</v>
      </c>
    </row>
    <row r="92" spans="2:26">
      <c r="B92" s="9" t="s">
        <v>34</v>
      </c>
      <c r="C92" s="28">
        <f>D92/0.925</f>
        <v>1085.4054054054054</v>
      </c>
      <c r="D92" s="29">
        <v>1004</v>
      </c>
      <c r="E92" s="29">
        <v>1131</v>
      </c>
      <c r="F92" s="29">
        <v>1104</v>
      </c>
      <c r="G92" s="29">
        <v>871</v>
      </c>
      <c r="H92" s="29">
        <v>871</v>
      </c>
      <c r="I92" s="29">
        <v>758</v>
      </c>
      <c r="J92" s="29">
        <v>646</v>
      </c>
      <c r="K92" s="29">
        <v>685</v>
      </c>
      <c r="L92" s="30">
        <v>662</v>
      </c>
      <c r="M92" s="43">
        <f t="shared" si="56"/>
        <v>0.9664233576642336</v>
      </c>
      <c r="N92" s="46">
        <f t="shared" si="67"/>
        <v>0.60991035856573705</v>
      </c>
      <c r="O92" s="15"/>
      <c r="P92" s="9" t="s">
        <v>34</v>
      </c>
      <c r="Q92" s="7">
        <f t="shared" si="57"/>
        <v>2.7505127973355397E-2</v>
      </c>
      <c r="R92" s="7">
        <f t="shared" si="58"/>
        <v>2.5829688705942887E-2</v>
      </c>
      <c r="S92" s="7">
        <f t="shared" si="59"/>
        <v>2.4667393675027263E-2</v>
      </c>
      <c r="T92" s="7">
        <f t="shared" si="60"/>
        <v>2.7072094163805786E-2</v>
      </c>
      <c r="U92" s="7">
        <f t="shared" si="61"/>
        <v>2.8707976268951878E-2</v>
      </c>
      <c r="V92" s="7">
        <f t="shared" si="62"/>
        <v>3.1869740212221005E-2</v>
      </c>
      <c r="W92" s="7">
        <f t="shared" si="63"/>
        <v>2.981904012588513E-2</v>
      </c>
      <c r="X92" s="7">
        <f t="shared" si="64"/>
        <v>2.5323402587220697E-2</v>
      </c>
      <c r="Y92" s="7">
        <f t="shared" si="65"/>
        <v>2.7410964385754303E-2</v>
      </c>
      <c r="Z92" s="7">
        <f t="shared" si="66"/>
        <v>2.648E-2</v>
      </c>
    </row>
    <row r="93" spans="2:26">
      <c r="B93" s="9" t="s">
        <v>35</v>
      </c>
      <c r="C93" s="31">
        <f>D93/0.881</f>
        <v>2503.9727582292849</v>
      </c>
      <c r="D93" s="29">
        <v>2206</v>
      </c>
      <c r="E93" s="29">
        <v>2461</v>
      </c>
      <c r="F93" s="29">
        <v>2037</v>
      </c>
      <c r="G93" s="29">
        <v>1366</v>
      </c>
      <c r="H93" s="29">
        <v>971</v>
      </c>
      <c r="I93" s="29">
        <v>831</v>
      </c>
      <c r="J93" s="29">
        <v>866</v>
      </c>
      <c r="K93" s="29">
        <v>849</v>
      </c>
      <c r="L93" s="30">
        <v>916</v>
      </c>
      <c r="M93" s="43">
        <f t="shared" si="56"/>
        <v>1.0789163722025912</v>
      </c>
      <c r="N93" s="46">
        <f t="shared" si="67"/>
        <v>0.36581867633726201</v>
      </c>
      <c r="O93" s="15"/>
      <c r="P93" s="9" t="s">
        <v>35</v>
      </c>
      <c r="Q93" s="7">
        <f t="shared" si="57"/>
        <v>6.3452872828810028E-2</v>
      </c>
      <c r="R93" s="7">
        <f t="shared" si="58"/>
        <v>5.67532801646514E-2</v>
      </c>
      <c r="S93" s="7">
        <f t="shared" si="59"/>
        <v>5.3675027262813521E-2</v>
      </c>
      <c r="T93" s="7">
        <f t="shared" si="60"/>
        <v>4.9950956351152528E-2</v>
      </c>
      <c r="U93" s="7">
        <f t="shared" si="61"/>
        <v>4.5023071852340148E-2</v>
      </c>
      <c r="V93" s="7">
        <f t="shared" si="62"/>
        <v>3.5528723015001831E-2</v>
      </c>
      <c r="W93" s="7">
        <f t="shared" si="63"/>
        <v>3.2690794649881984E-2</v>
      </c>
      <c r="X93" s="7">
        <f t="shared" si="64"/>
        <v>3.394747157977264E-2</v>
      </c>
      <c r="Y93" s="7">
        <f t="shared" si="65"/>
        <v>3.3973589435774311E-2</v>
      </c>
      <c r="Z93" s="7">
        <f t="shared" si="66"/>
        <v>3.6639999999999999E-2</v>
      </c>
    </row>
    <row r="94" spans="2:26">
      <c r="B94" s="9" t="s">
        <v>36</v>
      </c>
      <c r="C94" s="31">
        <f>D94/1.134</f>
        <v>492.06349206349211</v>
      </c>
      <c r="D94" s="29">
        <v>558</v>
      </c>
      <c r="E94" s="29">
        <v>593</v>
      </c>
      <c r="F94" s="29">
        <v>558</v>
      </c>
      <c r="G94" s="29">
        <v>443</v>
      </c>
      <c r="H94" s="29">
        <v>444</v>
      </c>
      <c r="I94" s="29">
        <v>467</v>
      </c>
      <c r="J94" s="29">
        <v>471</v>
      </c>
      <c r="K94" s="29">
        <v>555</v>
      </c>
      <c r="L94" s="30">
        <v>537</v>
      </c>
      <c r="M94" s="43">
        <f t="shared" si="56"/>
        <v>0.96756756756756757</v>
      </c>
      <c r="N94" s="46">
        <f t="shared" si="67"/>
        <v>1.0913225806451612</v>
      </c>
      <c r="O94" s="15"/>
      <c r="P94" s="9" t="s">
        <v>36</v>
      </c>
      <c r="Q94" s="7">
        <f t="shared" si="57"/>
        <v>1.2469321833870329E-2</v>
      </c>
      <c r="R94" s="7">
        <f t="shared" si="58"/>
        <v>1.4355544121430409E-2</v>
      </c>
      <c r="S94" s="7">
        <f t="shared" si="59"/>
        <v>1.2933478735005452E-2</v>
      </c>
      <c r="T94" s="7">
        <f t="shared" si="60"/>
        <v>1.3683178028445316E-2</v>
      </c>
      <c r="U94" s="7">
        <f t="shared" si="61"/>
        <v>1.4601186552406064E-2</v>
      </c>
      <c r="V94" s="7">
        <f t="shared" si="62"/>
        <v>1.624588364434687E-2</v>
      </c>
      <c r="W94" s="7">
        <f t="shared" si="63"/>
        <v>1.8371361132966169E-2</v>
      </c>
      <c r="X94" s="7">
        <f t="shared" si="64"/>
        <v>1.8463347706781656E-2</v>
      </c>
      <c r="Y94" s="7">
        <f t="shared" si="65"/>
        <v>2.220888355342137E-2</v>
      </c>
      <c r="Z94" s="7">
        <f t="shared" si="66"/>
        <v>2.1479999999999999E-2</v>
      </c>
    </row>
    <row r="95" spans="2:26">
      <c r="B95" s="9" t="s">
        <v>37</v>
      </c>
      <c r="C95" s="28">
        <f>D95/0.981</f>
        <v>1709.4801223241591</v>
      </c>
      <c r="D95" s="29">
        <v>1677</v>
      </c>
      <c r="E95" s="29">
        <v>1971</v>
      </c>
      <c r="F95" s="29">
        <v>2835</v>
      </c>
      <c r="G95" s="29">
        <v>2208</v>
      </c>
      <c r="H95" s="29">
        <v>1675</v>
      </c>
      <c r="I95" s="29">
        <v>1455</v>
      </c>
      <c r="J95" s="29">
        <v>1486</v>
      </c>
      <c r="K95" s="29">
        <v>1420</v>
      </c>
      <c r="L95" s="30">
        <v>1377</v>
      </c>
      <c r="M95" s="43">
        <f t="shared" si="56"/>
        <v>0.96971830985915497</v>
      </c>
      <c r="N95" s="46">
        <f t="shared" si="67"/>
        <v>0.80550805008944537</v>
      </c>
      <c r="O95" s="15"/>
      <c r="P95" s="9" t="s">
        <v>37</v>
      </c>
      <c r="Q95" s="7">
        <f t="shared" si="57"/>
        <v>4.3319730395917071E-2</v>
      </c>
      <c r="R95" s="7">
        <f t="shared" si="58"/>
        <v>4.3143812709030102E-2</v>
      </c>
      <c r="S95" s="7">
        <f t="shared" si="59"/>
        <v>4.2988004362050164E-2</v>
      </c>
      <c r="T95" s="7">
        <f t="shared" si="60"/>
        <v>6.9519372241294758E-2</v>
      </c>
      <c r="U95" s="7">
        <f t="shared" si="61"/>
        <v>7.2775214238628871E-2</v>
      </c>
      <c r="V95" s="7">
        <f t="shared" si="62"/>
        <v>6.1287961946578852E-2</v>
      </c>
      <c r="W95" s="7">
        <f t="shared" si="63"/>
        <v>5.7238394964594805E-2</v>
      </c>
      <c r="X95" s="7">
        <f t="shared" si="64"/>
        <v>5.825166601332811E-2</v>
      </c>
      <c r="Y95" s="7">
        <f t="shared" si="65"/>
        <v>5.6822729091636652E-2</v>
      </c>
      <c r="Z95" s="7">
        <f t="shared" si="66"/>
        <v>5.5079999999999997E-2</v>
      </c>
    </row>
    <row r="96" spans="2:26">
      <c r="B96" s="9" t="s">
        <v>38</v>
      </c>
      <c r="C96" s="31">
        <f>D96/0.996</f>
        <v>481.92771084337352</v>
      </c>
      <c r="D96" s="29">
        <v>480</v>
      </c>
      <c r="E96" s="29">
        <v>546</v>
      </c>
      <c r="F96" s="29">
        <v>1065</v>
      </c>
      <c r="G96" s="29">
        <v>813</v>
      </c>
      <c r="H96" s="29">
        <v>819</v>
      </c>
      <c r="I96" s="29">
        <v>826</v>
      </c>
      <c r="J96" s="29">
        <v>749</v>
      </c>
      <c r="K96" s="29">
        <v>802</v>
      </c>
      <c r="L96" s="30">
        <v>760</v>
      </c>
      <c r="M96" s="43">
        <f t="shared" si="56"/>
        <v>0.94763092269326688</v>
      </c>
      <c r="N96" s="46">
        <f t="shared" si="67"/>
        <v>1.577</v>
      </c>
      <c r="O96" s="15"/>
      <c r="P96" s="9" t="s">
        <v>38</v>
      </c>
      <c r="Q96" s="7">
        <f t="shared" si="57"/>
        <v>1.2212472219725313E-2</v>
      </c>
      <c r="R96" s="7">
        <f t="shared" si="58"/>
        <v>1.2348855158219707E-2</v>
      </c>
      <c r="S96" s="7">
        <f t="shared" si="59"/>
        <v>1.1908396946564885E-2</v>
      </c>
      <c r="T96" s="7">
        <f t="shared" si="60"/>
        <v>2.611574301128004E-2</v>
      </c>
      <c r="U96" s="7">
        <f t="shared" si="61"/>
        <v>2.6796308503625577E-2</v>
      </c>
      <c r="V96" s="7">
        <f t="shared" si="62"/>
        <v>2.9967069154774973E-2</v>
      </c>
      <c r="W96" s="7">
        <f t="shared" si="63"/>
        <v>3.2494099134539732E-2</v>
      </c>
      <c r="X96" s="7">
        <f t="shared" si="64"/>
        <v>2.9361034888279108E-2</v>
      </c>
      <c r="Y96" s="7">
        <f t="shared" si="65"/>
        <v>3.209283713485394E-2</v>
      </c>
      <c r="Z96" s="7">
        <f t="shared" si="66"/>
        <v>3.04E-2</v>
      </c>
    </row>
    <row r="97" spans="2:26">
      <c r="B97" s="9" t="s">
        <v>39</v>
      </c>
      <c r="C97" s="31">
        <f>D97/0.884</f>
        <v>475.11312217194569</v>
      </c>
      <c r="D97" s="29">
        <v>420</v>
      </c>
      <c r="E97" s="29">
        <v>491</v>
      </c>
      <c r="F97" s="29">
        <v>474</v>
      </c>
      <c r="G97" s="29">
        <v>360</v>
      </c>
      <c r="H97" s="29">
        <v>302</v>
      </c>
      <c r="I97" s="29">
        <v>306</v>
      </c>
      <c r="J97" s="29">
        <v>297</v>
      </c>
      <c r="K97" s="29">
        <v>300</v>
      </c>
      <c r="L97" s="30">
        <v>255</v>
      </c>
      <c r="M97" s="43">
        <f t="shared" si="56"/>
        <v>0.85</v>
      </c>
      <c r="N97" s="46">
        <f t="shared" si="67"/>
        <v>0.5367142857142857</v>
      </c>
      <c r="O97" s="15"/>
      <c r="P97" s="9" t="s">
        <v>39</v>
      </c>
      <c r="Q97" s="7">
        <f t="shared" si="57"/>
        <v>1.2039784546935078E-2</v>
      </c>
      <c r="R97" s="7">
        <f t="shared" si="58"/>
        <v>1.0805248263442244E-2</v>
      </c>
      <c r="S97" s="7">
        <f t="shared" si="59"/>
        <v>1.0708833151581243E-2</v>
      </c>
      <c r="T97" s="7">
        <f t="shared" si="60"/>
        <v>1.1623344776851398E-2</v>
      </c>
      <c r="U97" s="7">
        <f t="shared" si="61"/>
        <v>1.1865524060646011E-2</v>
      </c>
      <c r="V97" s="7">
        <f t="shared" si="62"/>
        <v>1.1050128064398097E-2</v>
      </c>
      <c r="W97" s="7">
        <f t="shared" si="63"/>
        <v>1.2037765538945712E-2</v>
      </c>
      <c r="X97" s="7">
        <f t="shared" si="64"/>
        <v>1.164249313994512E-2</v>
      </c>
      <c r="Y97" s="7">
        <f t="shared" si="65"/>
        <v>1.2004801920768308E-2</v>
      </c>
      <c r="Z97" s="7">
        <f t="shared" si="66"/>
        <v>1.0200000000000001E-2</v>
      </c>
    </row>
    <row r="98" spans="2:26">
      <c r="B98" s="9" t="s">
        <v>40</v>
      </c>
      <c r="C98" s="31">
        <f>D98/0.946</f>
        <v>2635.3065539112054</v>
      </c>
      <c r="D98" s="29">
        <v>2493</v>
      </c>
      <c r="E98" s="29">
        <v>2783</v>
      </c>
      <c r="F98" s="29">
        <v>2595</v>
      </c>
      <c r="G98" s="29">
        <v>1904</v>
      </c>
      <c r="H98" s="29">
        <v>1625</v>
      </c>
      <c r="I98" s="29">
        <v>1584</v>
      </c>
      <c r="J98" s="29">
        <v>1346</v>
      </c>
      <c r="K98" s="29">
        <v>1096</v>
      </c>
      <c r="L98" s="30">
        <v>1054</v>
      </c>
      <c r="M98" s="43">
        <f t="shared" si="56"/>
        <v>0.96167883211678828</v>
      </c>
      <c r="N98" s="46">
        <f t="shared" si="67"/>
        <v>0.39995346971520251</v>
      </c>
      <c r="O98" s="15"/>
      <c r="P98" s="9" t="s">
        <v>40</v>
      </c>
      <c r="Q98" s="7">
        <f t="shared" si="57"/>
        <v>6.6780986766208833E-2</v>
      </c>
      <c r="R98" s="7">
        <f t="shared" si="58"/>
        <v>6.4136866478003596E-2</v>
      </c>
      <c r="S98" s="7">
        <f t="shared" si="59"/>
        <v>6.0697928026172299E-2</v>
      </c>
      <c r="T98" s="7">
        <f t="shared" si="60"/>
        <v>6.3634134379597848E-2</v>
      </c>
      <c r="U98" s="7">
        <f t="shared" si="61"/>
        <v>6.2755438365194469E-2</v>
      </c>
      <c r="V98" s="7">
        <f t="shared" si="62"/>
        <v>5.9458470545188435E-2</v>
      </c>
      <c r="W98" s="7">
        <f t="shared" si="63"/>
        <v>6.2313139260424866E-2</v>
      </c>
      <c r="X98" s="7">
        <f t="shared" si="64"/>
        <v>5.2763622108976872E-2</v>
      </c>
      <c r="Y98" s="7">
        <f t="shared" si="65"/>
        <v>4.3857543017206881E-2</v>
      </c>
      <c r="Z98" s="7">
        <f t="shared" si="66"/>
        <v>4.2160000000000003E-2</v>
      </c>
    </row>
    <row r="99" spans="2:26">
      <c r="B99" s="9" t="s">
        <v>41</v>
      </c>
      <c r="C99" s="31">
        <f>D99/0.779</f>
        <v>2471.1168164313221</v>
      </c>
      <c r="D99" s="29">
        <v>1925</v>
      </c>
      <c r="E99" s="29">
        <v>2217</v>
      </c>
      <c r="F99" s="29">
        <v>1901</v>
      </c>
      <c r="G99" s="29">
        <v>1301</v>
      </c>
      <c r="H99" s="29">
        <v>1212</v>
      </c>
      <c r="I99" s="29">
        <v>1044</v>
      </c>
      <c r="J99" s="29">
        <v>996</v>
      </c>
      <c r="K99" s="29">
        <v>946</v>
      </c>
      <c r="L99" s="30">
        <v>1027</v>
      </c>
      <c r="M99" s="43">
        <f t="shared" si="56"/>
        <v>1.0856236786469344</v>
      </c>
      <c r="N99" s="46">
        <f t="shared" si="67"/>
        <v>0.41560155844155844</v>
      </c>
      <c r="O99" s="15"/>
      <c r="P99" s="9" t="s">
        <v>41</v>
      </c>
      <c r="Q99" s="7">
        <f t="shared" si="57"/>
        <v>6.2620274355154423E-2</v>
      </c>
      <c r="R99" s="7">
        <f t="shared" si="58"/>
        <v>4.9524054540776949E-2</v>
      </c>
      <c r="S99" s="7">
        <f t="shared" si="59"/>
        <v>4.8353326063249727E-2</v>
      </c>
      <c r="T99" s="7">
        <f t="shared" si="60"/>
        <v>4.6615988229524279E-2</v>
      </c>
      <c r="U99" s="7">
        <f t="shared" si="61"/>
        <v>4.2880685563612395E-2</v>
      </c>
      <c r="V99" s="7">
        <f t="shared" si="62"/>
        <v>4.4346871569703621E-2</v>
      </c>
      <c r="W99" s="7">
        <f t="shared" si="63"/>
        <v>4.107002360346184E-2</v>
      </c>
      <c r="X99" s="7">
        <f t="shared" si="64"/>
        <v>3.9043512348098781E-2</v>
      </c>
      <c r="Y99" s="7">
        <f t="shared" si="65"/>
        <v>3.7855142056822728E-2</v>
      </c>
      <c r="Z99" s="7">
        <f t="shared" si="66"/>
        <v>4.1079999999999998E-2</v>
      </c>
    </row>
    <row r="100" spans="2:26">
      <c r="B100" s="9" t="s">
        <v>42</v>
      </c>
      <c r="C100" s="31">
        <f>D100/0.968</f>
        <v>2076.4462809917354</v>
      </c>
      <c r="D100" s="29">
        <v>2010</v>
      </c>
      <c r="E100" s="29">
        <v>1971</v>
      </c>
      <c r="F100" s="29">
        <v>1458</v>
      </c>
      <c r="G100" s="29">
        <v>956</v>
      </c>
      <c r="H100" s="29">
        <v>825</v>
      </c>
      <c r="I100" s="29">
        <v>754</v>
      </c>
      <c r="J100" s="29">
        <v>600</v>
      </c>
      <c r="K100" s="29">
        <v>630</v>
      </c>
      <c r="L100" s="30">
        <v>584</v>
      </c>
      <c r="M100" s="43">
        <f t="shared" si="56"/>
        <v>0.92698412698412702</v>
      </c>
      <c r="N100" s="46">
        <f t="shared" si="67"/>
        <v>0.2812497512437811</v>
      </c>
      <c r="O100" s="15"/>
      <c r="P100" s="9" t="s">
        <v>42</v>
      </c>
      <c r="Q100" s="7">
        <f t="shared" si="57"/>
        <v>5.2618975733904276E-2</v>
      </c>
      <c r="R100" s="7">
        <f t="shared" si="58"/>
        <v>5.1710830975045023E-2</v>
      </c>
      <c r="S100" s="7">
        <f t="shared" si="59"/>
        <v>4.2988004362050164E-2</v>
      </c>
      <c r="T100" s="7">
        <f t="shared" si="60"/>
        <v>3.5752820009808728E-2</v>
      </c>
      <c r="U100" s="7">
        <f t="shared" si="61"/>
        <v>3.1509558338826633E-2</v>
      </c>
      <c r="V100" s="7">
        <f t="shared" si="62"/>
        <v>3.0186608122941824E-2</v>
      </c>
      <c r="W100" s="7">
        <f t="shared" si="63"/>
        <v>2.9661683713611331E-2</v>
      </c>
      <c r="X100" s="7">
        <f t="shared" si="64"/>
        <v>2.3520188161505293E-2</v>
      </c>
      <c r="Y100" s="7">
        <f t="shared" si="65"/>
        <v>2.5210084033613446E-2</v>
      </c>
      <c r="Z100" s="7">
        <f t="shared" si="66"/>
        <v>2.3359999999999999E-2</v>
      </c>
    </row>
    <row r="101" spans="2:26">
      <c r="B101" s="9" t="s">
        <v>43</v>
      </c>
      <c r="C101" s="31">
        <f>D101/1.078</f>
        <v>2130.7977736549165</v>
      </c>
      <c r="D101" s="29">
        <v>2297</v>
      </c>
      <c r="E101" s="29">
        <v>2858</v>
      </c>
      <c r="F101" s="29">
        <v>2528</v>
      </c>
      <c r="G101" s="29">
        <v>1943</v>
      </c>
      <c r="H101" s="29">
        <v>1760</v>
      </c>
      <c r="I101" s="29">
        <v>1524</v>
      </c>
      <c r="J101" s="29">
        <v>1491</v>
      </c>
      <c r="K101" s="29">
        <v>1647</v>
      </c>
      <c r="L101" s="30">
        <v>1785</v>
      </c>
      <c r="M101" s="43">
        <f t="shared" si="56"/>
        <v>1.0837887067395264</v>
      </c>
      <c r="N101" s="46">
        <f t="shared" si="67"/>
        <v>0.83771441010013059</v>
      </c>
      <c r="O101" s="15"/>
      <c r="P101" s="9" t="s">
        <v>43</v>
      </c>
      <c r="Q101" s="7">
        <f t="shared" si="57"/>
        <v>5.3996290379472414E-2</v>
      </c>
      <c r="R101" s="7">
        <f t="shared" si="58"/>
        <v>5.9094417288397219E-2</v>
      </c>
      <c r="S101" s="7">
        <f t="shared" si="59"/>
        <v>6.2333696837513629E-2</v>
      </c>
      <c r="T101" s="7">
        <f t="shared" si="60"/>
        <v>6.1991172143207457E-2</v>
      </c>
      <c r="U101" s="7">
        <f t="shared" si="61"/>
        <v>6.4040870138431114E-2</v>
      </c>
      <c r="V101" s="7">
        <f t="shared" si="62"/>
        <v>6.4398097328942555E-2</v>
      </c>
      <c r="W101" s="7">
        <f t="shared" si="63"/>
        <v>5.9952793076317859E-2</v>
      </c>
      <c r="X101" s="7">
        <f t="shared" si="64"/>
        <v>5.8447667581340651E-2</v>
      </c>
      <c r="Y101" s="7">
        <f t="shared" si="65"/>
        <v>6.5906362545018013E-2</v>
      </c>
      <c r="Z101" s="7">
        <f t="shared" si="66"/>
        <v>7.1400000000000005E-2</v>
      </c>
    </row>
    <row r="102" spans="2:26">
      <c r="B102" s="9" t="s">
        <v>44</v>
      </c>
      <c r="C102" s="31">
        <f>D102/0.981</f>
        <v>1612.6401630988787</v>
      </c>
      <c r="D102" s="29">
        <v>1582</v>
      </c>
      <c r="E102" s="29">
        <v>1892</v>
      </c>
      <c r="F102" s="29">
        <v>1341</v>
      </c>
      <c r="G102" s="29">
        <v>981</v>
      </c>
      <c r="H102" s="29">
        <v>814</v>
      </c>
      <c r="I102" s="29">
        <v>679</v>
      </c>
      <c r="J102" s="29">
        <v>625</v>
      </c>
      <c r="K102" s="29">
        <v>599</v>
      </c>
      <c r="L102" s="30">
        <v>538</v>
      </c>
      <c r="M102" s="43">
        <f t="shared" si="56"/>
        <v>0.89816360601001666</v>
      </c>
      <c r="N102" s="46">
        <f t="shared" si="67"/>
        <v>0.33361441213653603</v>
      </c>
      <c r="O102" s="15"/>
      <c r="P102" s="9" t="s">
        <v>44</v>
      </c>
      <c r="Q102" s="7">
        <f t="shared" si="57"/>
        <v>4.0865720623936085E-2</v>
      </c>
      <c r="R102" s="7">
        <f t="shared" si="58"/>
        <v>4.0699768458965786E-2</v>
      </c>
      <c r="S102" s="7">
        <f t="shared" si="59"/>
        <v>4.1264994547437296E-2</v>
      </c>
      <c r="T102" s="7">
        <f t="shared" si="60"/>
        <v>3.2883766552231485E-2</v>
      </c>
      <c r="U102" s="7">
        <f t="shared" si="61"/>
        <v>3.2333553065260381E-2</v>
      </c>
      <c r="V102" s="7">
        <f t="shared" si="62"/>
        <v>2.9784120014635932E-2</v>
      </c>
      <c r="W102" s="7">
        <f t="shared" si="63"/>
        <v>2.6711250983477576E-2</v>
      </c>
      <c r="X102" s="7">
        <f t="shared" si="64"/>
        <v>2.4500196001568011E-2</v>
      </c>
      <c r="Y102" s="7">
        <f t="shared" si="65"/>
        <v>2.3969587835134053E-2</v>
      </c>
      <c r="Z102" s="7">
        <f t="shared" si="66"/>
        <v>2.1520000000000001E-2</v>
      </c>
    </row>
    <row r="103" spans="2:26">
      <c r="B103" s="9" t="s">
        <v>45</v>
      </c>
      <c r="C103" s="31">
        <f>D103/0.976</f>
        <v>452.86885245901641</v>
      </c>
      <c r="D103" s="29">
        <v>442</v>
      </c>
      <c r="E103" s="29">
        <v>523</v>
      </c>
      <c r="F103" s="29">
        <v>507</v>
      </c>
      <c r="G103" s="29">
        <v>346</v>
      </c>
      <c r="H103" s="29">
        <v>234</v>
      </c>
      <c r="I103" s="29">
        <v>209</v>
      </c>
      <c r="J103" s="29">
        <v>212</v>
      </c>
      <c r="K103" s="29">
        <v>229</v>
      </c>
      <c r="L103" s="30">
        <v>292</v>
      </c>
      <c r="M103" s="43">
        <f t="shared" si="56"/>
        <v>1.2751091703056769</v>
      </c>
      <c r="N103" s="46">
        <f t="shared" si="67"/>
        <v>0.64477828054298636</v>
      </c>
      <c r="O103" s="15"/>
      <c r="P103" s="9" t="s">
        <v>45</v>
      </c>
      <c r="Q103" s="7">
        <f t="shared" si="57"/>
        <v>1.1476095180656834E-2</v>
      </c>
      <c r="R103" s="7">
        <f t="shared" si="58"/>
        <v>1.137123745819398E-2</v>
      </c>
      <c r="S103" s="7">
        <f t="shared" si="59"/>
        <v>1.1406761177753544E-2</v>
      </c>
      <c r="T103" s="7">
        <f t="shared" si="60"/>
        <v>1.2432564982834723E-2</v>
      </c>
      <c r="U103" s="7">
        <f t="shared" si="61"/>
        <v>1.1404087013843111E-2</v>
      </c>
      <c r="V103" s="7">
        <f t="shared" si="62"/>
        <v>8.5620197585071344E-3</v>
      </c>
      <c r="W103" s="7">
        <f t="shared" si="63"/>
        <v>8.2218725413060589E-3</v>
      </c>
      <c r="X103" s="7">
        <f t="shared" si="64"/>
        <v>8.3104664837318695E-3</v>
      </c>
      <c r="Y103" s="7">
        <f t="shared" si="65"/>
        <v>9.1636654661864745E-3</v>
      </c>
      <c r="Z103" s="7">
        <f t="shared" si="66"/>
        <v>1.1679999999999999E-2</v>
      </c>
    </row>
    <row r="104" spans="2:26">
      <c r="B104" s="9" t="s">
        <v>46</v>
      </c>
      <c r="C104" s="31">
        <f>D104/0.943</f>
        <v>2352.0678685047719</v>
      </c>
      <c r="D104" s="35">
        <v>2218</v>
      </c>
      <c r="E104" s="35">
        <v>2391</v>
      </c>
      <c r="F104" s="35">
        <v>1885</v>
      </c>
      <c r="G104" s="35">
        <v>1430</v>
      </c>
      <c r="H104" s="35">
        <v>1151</v>
      </c>
      <c r="I104" s="35">
        <v>1048</v>
      </c>
      <c r="J104" s="35">
        <v>1022</v>
      </c>
      <c r="K104" s="35">
        <v>965</v>
      </c>
      <c r="L104" s="38">
        <v>885</v>
      </c>
      <c r="M104" s="43">
        <f t="shared" si="56"/>
        <v>0.91709844559585496</v>
      </c>
      <c r="N104" s="46">
        <f t="shared" si="67"/>
        <v>0.37626465284039678</v>
      </c>
      <c r="P104" s="9" t="s">
        <v>46</v>
      </c>
      <c r="Q104" s="7">
        <f t="shared" si="57"/>
        <v>5.9603469268772843E-2</v>
      </c>
      <c r="R104" s="7">
        <f t="shared" si="58"/>
        <v>5.7062001543606897E-2</v>
      </c>
      <c r="S104" s="7">
        <f t="shared" si="59"/>
        <v>5.2148309705561613E-2</v>
      </c>
      <c r="T104" s="7">
        <f t="shared" si="60"/>
        <v>4.6223639038744484E-2</v>
      </c>
      <c r="U104" s="7">
        <f t="shared" si="61"/>
        <v>4.7132498352010548E-2</v>
      </c>
      <c r="V104" s="7">
        <f t="shared" si="62"/>
        <v>4.211489206000732E-2</v>
      </c>
      <c r="W104" s="7">
        <f t="shared" si="63"/>
        <v>4.1227380015735643E-2</v>
      </c>
      <c r="X104" s="7">
        <f t="shared" si="64"/>
        <v>4.0062720501764015E-2</v>
      </c>
      <c r="Y104" s="7">
        <f t="shared" si="65"/>
        <v>3.8615446178471388E-2</v>
      </c>
      <c r="Z104" s="7">
        <f t="shared" si="66"/>
        <v>3.5400000000000001E-2</v>
      </c>
    </row>
    <row r="105" spans="2:26" ht="19.5" thickBot="1">
      <c r="B105" s="23" t="s">
        <v>47</v>
      </c>
      <c r="C105" s="32">
        <f>D105/1.104</f>
        <v>115.03623188405795</v>
      </c>
      <c r="D105" s="36">
        <v>127</v>
      </c>
      <c r="E105" s="36">
        <v>164</v>
      </c>
      <c r="F105" s="36">
        <v>113</v>
      </c>
      <c r="G105" s="36">
        <v>66</v>
      </c>
      <c r="H105" s="36">
        <v>54</v>
      </c>
      <c r="I105" s="36">
        <v>50</v>
      </c>
      <c r="J105" s="36">
        <v>52</v>
      </c>
      <c r="K105" s="36">
        <v>54</v>
      </c>
      <c r="L105" s="39">
        <v>58</v>
      </c>
      <c r="M105" s="42">
        <f t="shared" si="56"/>
        <v>1.0740740740740742</v>
      </c>
      <c r="N105" s="47">
        <f>L105/C105</f>
        <v>0.50418897637795279</v>
      </c>
      <c r="P105" s="23" t="s">
        <v>47</v>
      </c>
      <c r="Q105" s="7">
        <f t="shared" si="57"/>
        <v>2.9151193312528193E-3</v>
      </c>
      <c r="R105" s="7">
        <f t="shared" si="58"/>
        <v>3.2673012606122976E-3</v>
      </c>
      <c r="S105" s="7">
        <f t="shared" si="59"/>
        <v>3.5768811341330424E-3</v>
      </c>
      <c r="T105" s="7">
        <f t="shared" si="60"/>
        <v>2.770966159882295E-3</v>
      </c>
      <c r="U105" s="7">
        <f t="shared" si="61"/>
        <v>2.175346077785102E-3</v>
      </c>
      <c r="V105" s="7">
        <f t="shared" si="62"/>
        <v>1.9758507135016466E-3</v>
      </c>
      <c r="W105" s="7">
        <f t="shared" si="63"/>
        <v>1.966955153422502E-3</v>
      </c>
      <c r="X105" s="7">
        <f t="shared" si="64"/>
        <v>2.0384163073304588E-3</v>
      </c>
      <c r="Y105" s="7">
        <f t="shared" si="65"/>
        <v>2.1608643457382954E-3</v>
      </c>
      <c r="Z105" s="7">
        <f t="shared" si="66"/>
        <v>2.32E-3</v>
      </c>
    </row>
    <row r="106" spans="2:26" ht="19.5" thickTop="1">
      <c r="B106" s="24" t="s">
        <v>56</v>
      </c>
      <c r="C106" s="50">
        <f>D106/0.985</f>
        <v>39461.928934010153</v>
      </c>
      <c r="D106" s="51">
        <v>38870</v>
      </c>
      <c r="E106" s="51">
        <v>45850</v>
      </c>
      <c r="F106" s="51">
        <v>40780</v>
      </c>
      <c r="G106" s="51">
        <v>30340</v>
      </c>
      <c r="H106" s="51">
        <v>27330</v>
      </c>
      <c r="I106" s="51">
        <v>25420</v>
      </c>
      <c r="J106" s="51">
        <v>25510</v>
      </c>
      <c r="K106" s="51">
        <v>24990</v>
      </c>
      <c r="L106" s="52">
        <v>25000</v>
      </c>
      <c r="M106" s="44">
        <f t="shared" si="56"/>
        <v>1.0004001600640255</v>
      </c>
      <c r="N106" s="48">
        <f>L106/C106</f>
        <v>0.63352199639825058</v>
      </c>
      <c r="P106" s="24"/>
      <c r="Q106" s="11">
        <f>SUM(Q85:Q105)</f>
        <v>0.9997516514280218</v>
      </c>
      <c r="R106" s="11">
        <f t="shared" ref="R106" si="68">SUM(R85:R105)</f>
        <v>1</v>
      </c>
      <c r="S106" s="11">
        <f t="shared" ref="S106" si="69">SUM(S85:S105)</f>
        <v>0.99999999999999989</v>
      </c>
      <c r="T106" s="11">
        <f t="shared" ref="T106" si="70">SUM(T85:T105)</f>
        <v>1.0000000000000002</v>
      </c>
      <c r="U106" s="11">
        <f t="shared" ref="U106" si="71">SUM(U85:U105)</f>
        <v>0.99999999999999989</v>
      </c>
      <c r="V106" s="11">
        <f t="shared" ref="V106" si="72">SUM(V85:V105)</f>
        <v>1</v>
      </c>
      <c r="W106" s="11">
        <f t="shared" ref="W106" si="73">SUM(W85:W105)</f>
        <v>1</v>
      </c>
      <c r="X106" s="11">
        <f t="shared" ref="X106" si="74">SUM(X85:X105)</f>
        <v>1</v>
      </c>
      <c r="Y106" s="11">
        <f t="shared" ref="Y106" si="75">SUM(Y85:Y105)</f>
        <v>0.99999999999999989</v>
      </c>
      <c r="Z106" s="11">
        <f t="shared" ref="Z106" si="76">SUM(Z85:Z105)</f>
        <v>1</v>
      </c>
    </row>
    <row r="109" spans="2:26">
      <c r="B109" s="1" t="s">
        <v>51</v>
      </c>
      <c r="P109" s="1" t="s">
        <v>51</v>
      </c>
    </row>
    <row r="110" spans="2:26">
      <c r="B110" s="12" t="s">
        <v>24</v>
      </c>
      <c r="C110" s="18" t="s">
        <v>71</v>
      </c>
      <c r="D110" s="19"/>
      <c r="E110" s="19"/>
      <c r="F110" s="19"/>
      <c r="G110" s="19"/>
      <c r="H110" s="19"/>
      <c r="I110" s="19"/>
      <c r="J110" s="19"/>
      <c r="K110" s="19"/>
      <c r="L110" s="20"/>
      <c r="M110" s="19" t="s">
        <v>53</v>
      </c>
      <c r="N110" s="20"/>
      <c r="P110" s="12" t="s">
        <v>24</v>
      </c>
      <c r="Q110" s="19" t="s">
        <v>9</v>
      </c>
      <c r="R110" s="19"/>
      <c r="S110" s="19"/>
      <c r="T110" s="19"/>
      <c r="U110" s="19"/>
      <c r="V110" s="19"/>
      <c r="W110" s="19"/>
      <c r="X110" s="19"/>
      <c r="Y110" s="19"/>
      <c r="Z110" s="20"/>
    </row>
    <row r="111" spans="2:26">
      <c r="B111" s="13"/>
      <c r="C111" s="21" t="s">
        <v>19</v>
      </c>
      <c r="D111" s="9" t="s">
        <v>1</v>
      </c>
      <c r="E111" s="9" t="s">
        <v>2</v>
      </c>
      <c r="F111" s="9" t="s">
        <v>3</v>
      </c>
      <c r="G111" s="9" t="s">
        <v>4</v>
      </c>
      <c r="H111" s="9" t="s">
        <v>5</v>
      </c>
      <c r="I111" s="9" t="s">
        <v>6</v>
      </c>
      <c r="J111" s="9" t="s">
        <v>7</v>
      </c>
      <c r="K111" s="9" t="s">
        <v>0</v>
      </c>
      <c r="L111" s="9" t="s">
        <v>18</v>
      </c>
      <c r="M111" s="9" t="s">
        <v>54</v>
      </c>
      <c r="N111" s="9" t="s">
        <v>55</v>
      </c>
      <c r="P111" s="34"/>
      <c r="Q111" s="20" t="s">
        <v>19</v>
      </c>
      <c r="R111" s="9" t="s">
        <v>1</v>
      </c>
      <c r="S111" s="9" t="s">
        <v>2</v>
      </c>
      <c r="T111" s="9" t="s">
        <v>3</v>
      </c>
      <c r="U111" s="9" t="s">
        <v>4</v>
      </c>
      <c r="V111" s="9" t="s">
        <v>5</v>
      </c>
      <c r="W111" s="9" t="s">
        <v>6</v>
      </c>
      <c r="X111" s="9" t="s">
        <v>7</v>
      </c>
      <c r="Y111" s="9" t="s">
        <v>0</v>
      </c>
      <c r="Z111" s="9" t="s">
        <v>20</v>
      </c>
    </row>
    <row r="112" spans="2:26">
      <c r="B112" s="18" t="s">
        <v>26</v>
      </c>
      <c r="C112" s="25">
        <f>D112/1.062</f>
        <v>497.17514124293785</v>
      </c>
      <c r="D112" s="26">
        <v>528</v>
      </c>
      <c r="E112" s="26">
        <v>547</v>
      </c>
      <c r="F112" s="26">
        <v>507</v>
      </c>
      <c r="G112" s="26">
        <v>435</v>
      </c>
      <c r="H112" s="26">
        <v>372</v>
      </c>
      <c r="I112" s="26">
        <v>241</v>
      </c>
      <c r="J112" s="26">
        <v>283</v>
      </c>
      <c r="K112" s="26">
        <v>274</v>
      </c>
      <c r="L112" s="27">
        <v>265</v>
      </c>
      <c r="M112" s="41">
        <f>L112/K112</f>
        <v>0.96715328467153283</v>
      </c>
      <c r="N112" s="45">
        <f>L112/C112</f>
        <v>0.53301136363636359</v>
      </c>
      <c r="O112" s="15"/>
      <c r="P112" s="9" t="s">
        <v>26</v>
      </c>
      <c r="Q112" s="7">
        <f>C112/$C$133</f>
        <v>2.7424454465350124E-2</v>
      </c>
      <c r="R112" s="7">
        <f>D112/$D$133</f>
        <v>3.0275229357798167E-2</v>
      </c>
      <c r="S112" s="7">
        <f>E112/$E$133</f>
        <v>3.2734889287851586E-2</v>
      </c>
      <c r="T112" s="7">
        <f>F112/$F$133</f>
        <v>3.2730794060684312E-2</v>
      </c>
      <c r="U112" s="7">
        <f>G112/$G$133</f>
        <v>3.1751824817518245E-2</v>
      </c>
      <c r="V112" s="7">
        <f>H112/$H$133</f>
        <v>2.8637413394919167E-2</v>
      </c>
      <c r="W112" s="7">
        <f>I112/$I$133</f>
        <v>1.9326383319967923E-2</v>
      </c>
      <c r="X112" s="7">
        <f>J112/$J$133</f>
        <v>2.2712680577849118E-2</v>
      </c>
      <c r="Y112" s="7">
        <f>K112/$K$133</f>
        <v>2.2043443282381336E-2</v>
      </c>
      <c r="Z112" s="7">
        <f>L112/$L$133</f>
        <v>2.0833333333333332E-2</v>
      </c>
    </row>
    <row r="113" spans="2:26">
      <c r="B113" s="22" t="s">
        <v>28</v>
      </c>
      <c r="C113" s="28">
        <f>D113/1.072</f>
        <v>1365.6716417910447</v>
      </c>
      <c r="D113" s="29">
        <v>1464</v>
      </c>
      <c r="E113" s="29">
        <v>1361</v>
      </c>
      <c r="F113" s="29">
        <v>1345</v>
      </c>
      <c r="G113" s="29">
        <v>1177</v>
      </c>
      <c r="H113" s="29">
        <v>1152</v>
      </c>
      <c r="I113" s="29">
        <v>1154</v>
      </c>
      <c r="J113" s="29">
        <v>1163</v>
      </c>
      <c r="K113" s="29">
        <v>999</v>
      </c>
      <c r="L113" s="30">
        <v>1008</v>
      </c>
      <c r="M113" s="43">
        <f t="shared" ref="M113:M133" si="77">L113/K113</f>
        <v>1.0090090090090089</v>
      </c>
      <c r="N113" s="46">
        <f>L113/C113</f>
        <v>0.73809836065573775</v>
      </c>
      <c r="O113" s="15"/>
      <c r="P113" s="9" t="s">
        <v>28</v>
      </c>
      <c r="Q113" s="7">
        <f t="shared" ref="Q113:Q132" si="78">C113/$C$133</f>
        <v>7.5331199507051888E-2</v>
      </c>
      <c r="R113" s="7">
        <f t="shared" ref="R113:R132" si="79">D113/$D$133</f>
        <v>8.3944954128440372E-2</v>
      </c>
      <c r="S113" s="7">
        <f t="shared" ref="S113:S132" si="80">E113/$E$133</f>
        <v>8.1448234590065824E-2</v>
      </c>
      <c r="T113" s="7">
        <f t="shared" ref="T113:T132" si="81">F113/$F$133</f>
        <v>8.68302130406714E-2</v>
      </c>
      <c r="U113" s="7">
        <f t="shared" ref="U113:U132" si="82">G113/$G$133</f>
        <v>8.5912408759124093E-2</v>
      </c>
      <c r="V113" s="7">
        <f t="shared" ref="V113:V132" si="83">H113/$H$133</f>
        <v>8.8683602771362585E-2</v>
      </c>
      <c r="W113" s="7">
        <f t="shared" ref="W113:W132" si="84">I113/$I$133</f>
        <v>9.2542101042502004E-2</v>
      </c>
      <c r="X113" s="7">
        <f t="shared" ref="X113:X132" si="85">J113/$J$133</f>
        <v>9.333868378812199E-2</v>
      </c>
      <c r="Y113" s="7">
        <f t="shared" ref="Y113:Y132" si="86">K113/$K$133</f>
        <v>8.037007240547063E-2</v>
      </c>
      <c r="Z113" s="7">
        <f t="shared" ref="Z113:Z132" si="87">L113/$L$133</f>
        <v>7.9245283018867921E-2</v>
      </c>
    </row>
    <row r="114" spans="2:26">
      <c r="B114" s="9" t="s">
        <v>29</v>
      </c>
      <c r="C114" s="31">
        <f>D114/1.029</f>
        <v>1069.9708454810498</v>
      </c>
      <c r="D114" s="29">
        <v>1101</v>
      </c>
      <c r="E114" s="29">
        <v>919</v>
      </c>
      <c r="F114" s="29">
        <v>761</v>
      </c>
      <c r="G114" s="29">
        <v>716</v>
      </c>
      <c r="H114" s="29">
        <v>679</v>
      </c>
      <c r="I114" s="29">
        <v>577</v>
      </c>
      <c r="J114" s="29">
        <v>532</v>
      </c>
      <c r="K114" s="29">
        <v>514</v>
      </c>
      <c r="L114" s="30">
        <v>565</v>
      </c>
      <c r="M114" s="43">
        <f t="shared" si="77"/>
        <v>1.0992217898832686</v>
      </c>
      <c r="N114" s="46">
        <f t="shared" ref="N114:N131" si="88">L114/C114</f>
        <v>0.52805177111716606</v>
      </c>
      <c r="O114" s="15"/>
      <c r="P114" s="9" t="s">
        <v>29</v>
      </c>
      <c r="Q114" s="7">
        <f t="shared" si="78"/>
        <v>5.902018081151203E-2</v>
      </c>
      <c r="R114" s="7">
        <f t="shared" si="79"/>
        <v>6.3130733944954123E-2</v>
      </c>
      <c r="S114" s="7">
        <f t="shared" si="80"/>
        <v>5.4997007779772594E-2</v>
      </c>
      <c r="T114" s="7">
        <f t="shared" si="81"/>
        <v>4.9128469980632666E-2</v>
      </c>
      <c r="U114" s="7">
        <f t="shared" si="82"/>
        <v>5.2262773722627734E-2</v>
      </c>
      <c r="V114" s="7">
        <f t="shared" si="83"/>
        <v>5.2270977675134722E-2</v>
      </c>
      <c r="W114" s="7">
        <f t="shared" si="84"/>
        <v>4.6271050521251002E-2</v>
      </c>
      <c r="X114" s="7">
        <f t="shared" si="85"/>
        <v>4.2696629213483148E-2</v>
      </c>
      <c r="Y114" s="7">
        <f t="shared" si="86"/>
        <v>4.1351568785197107E-2</v>
      </c>
      <c r="Z114" s="7">
        <f t="shared" si="87"/>
        <v>4.4418238993710689E-2</v>
      </c>
    </row>
    <row r="115" spans="2:26">
      <c r="B115" s="9" t="s">
        <v>30</v>
      </c>
      <c r="C115" s="31">
        <f>D115/0.929</f>
        <v>1184.0688912809471</v>
      </c>
      <c r="D115" s="29">
        <v>1100</v>
      </c>
      <c r="E115" s="29">
        <v>1110</v>
      </c>
      <c r="F115" s="29">
        <v>1116</v>
      </c>
      <c r="G115" s="29">
        <v>1100</v>
      </c>
      <c r="H115" s="29">
        <v>1090</v>
      </c>
      <c r="I115" s="29">
        <v>993</v>
      </c>
      <c r="J115" s="29">
        <v>1039</v>
      </c>
      <c r="K115" s="29">
        <v>1078</v>
      </c>
      <c r="L115" s="30">
        <v>1011</v>
      </c>
      <c r="M115" s="43">
        <f t="shared" si="77"/>
        <v>0.93784786641929496</v>
      </c>
      <c r="N115" s="46">
        <f t="shared" si="88"/>
        <v>0.85383545454545462</v>
      </c>
      <c r="O115" s="15"/>
      <c r="P115" s="9" t="s">
        <v>30</v>
      </c>
      <c r="Q115" s="7">
        <f t="shared" si="78"/>
        <v>6.5313891824098108E-2</v>
      </c>
      <c r="R115" s="7">
        <f t="shared" si="79"/>
        <v>6.3073394495412841E-2</v>
      </c>
      <c r="S115" s="7">
        <f t="shared" si="80"/>
        <v>6.6427289048473961E-2</v>
      </c>
      <c r="T115" s="7">
        <f t="shared" si="81"/>
        <v>7.2046481601032927E-2</v>
      </c>
      <c r="U115" s="7">
        <f t="shared" si="82"/>
        <v>8.0291970802919707E-2</v>
      </c>
      <c r="V115" s="7">
        <f t="shared" si="83"/>
        <v>8.391070053887606E-2</v>
      </c>
      <c r="W115" s="7">
        <f t="shared" si="84"/>
        <v>7.9631114675220535E-2</v>
      </c>
      <c r="X115" s="7">
        <f t="shared" si="85"/>
        <v>8.3386837881219908E-2</v>
      </c>
      <c r="Y115" s="7">
        <f t="shared" si="86"/>
        <v>8.6725663716814158E-2</v>
      </c>
      <c r="Z115" s="7">
        <f t="shared" si="87"/>
        <v>7.9481132075471694E-2</v>
      </c>
    </row>
    <row r="116" spans="2:26">
      <c r="B116" s="9" t="s">
        <v>31</v>
      </c>
      <c r="C116" s="31">
        <f>D116/1.137</f>
        <v>325.41776605101143</v>
      </c>
      <c r="D116" s="29">
        <v>370</v>
      </c>
      <c r="E116" s="29">
        <v>408</v>
      </c>
      <c r="F116" s="29">
        <v>421</v>
      </c>
      <c r="G116" s="29">
        <v>437</v>
      </c>
      <c r="H116" s="29">
        <v>458</v>
      </c>
      <c r="I116" s="29">
        <v>467</v>
      </c>
      <c r="J116" s="29">
        <v>411</v>
      </c>
      <c r="K116" s="29">
        <v>452</v>
      </c>
      <c r="L116" s="30">
        <v>418</v>
      </c>
      <c r="M116" s="43">
        <f t="shared" si="77"/>
        <v>0.9247787610619469</v>
      </c>
      <c r="N116" s="46">
        <f t="shared" si="88"/>
        <v>1.2845027027027027</v>
      </c>
      <c r="O116" s="15"/>
      <c r="P116" s="9" t="s">
        <v>31</v>
      </c>
      <c r="Q116" s="7">
        <f t="shared" si="78"/>
        <v>1.7950223104419322E-2</v>
      </c>
      <c r="R116" s="7">
        <f t="shared" si="79"/>
        <v>2.1215596330275231E-2</v>
      </c>
      <c r="S116" s="7">
        <f t="shared" si="80"/>
        <v>2.4416517055655295E-2</v>
      </c>
      <c r="T116" s="7">
        <f t="shared" si="81"/>
        <v>2.7178825048418336E-2</v>
      </c>
      <c r="U116" s="7">
        <f t="shared" si="82"/>
        <v>3.1897810218978105E-2</v>
      </c>
      <c r="V116" s="7">
        <f t="shared" si="83"/>
        <v>3.5257890685142415E-2</v>
      </c>
      <c r="W116" s="7">
        <f t="shared" si="84"/>
        <v>3.7449879711307137E-2</v>
      </c>
      <c r="X116" s="7">
        <f t="shared" si="85"/>
        <v>3.2985553772070624E-2</v>
      </c>
      <c r="Y116" s="7">
        <f t="shared" si="86"/>
        <v>3.6363636363636362E-2</v>
      </c>
      <c r="Z116" s="7">
        <f t="shared" si="87"/>
        <v>3.2861635220125786E-2</v>
      </c>
    </row>
    <row r="117" spans="2:26">
      <c r="B117" s="9" t="s">
        <v>32</v>
      </c>
      <c r="C117" s="31">
        <f>D117/1.23</f>
        <v>122.76422764227642</v>
      </c>
      <c r="D117" s="29">
        <v>151</v>
      </c>
      <c r="E117" s="29">
        <v>96</v>
      </c>
      <c r="F117" s="29">
        <v>105</v>
      </c>
      <c r="G117" s="29">
        <v>72</v>
      </c>
      <c r="H117" s="29">
        <v>73</v>
      </c>
      <c r="I117" s="29">
        <v>68</v>
      </c>
      <c r="J117" s="29">
        <v>66</v>
      </c>
      <c r="K117" s="29">
        <v>65</v>
      </c>
      <c r="L117" s="30">
        <v>75</v>
      </c>
      <c r="M117" s="43">
        <f t="shared" si="77"/>
        <v>1.1538461538461537</v>
      </c>
      <c r="N117" s="46">
        <f t="shared" si="88"/>
        <v>0.61092715231788075</v>
      </c>
      <c r="O117" s="15"/>
      <c r="P117" s="9" t="s">
        <v>32</v>
      </c>
      <c r="Q117" s="7">
        <f t="shared" si="78"/>
        <v>6.7717423733870364E-3</v>
      </c>
      <c r="R117" s="7">
        <f t="shared" si="79"/>
        <v>8.6582568807339454E-3</v>
      </c>
      <c r="S117" s="7">
        <f t="shared" si="80"/>
        <v>5.745062836624776E-3</v>
      </c>
      <c r="T117" s="7">
        <f t="shared" si="81"/>
        <v>6.7785668173014849E-3</v>
      </c>
      <c r="U117" s="7">
        <f t="shared" si="82"/>
        <v>5.2554744525547441E-3</v>
      </c>
      <c r="V117" s="7">
        <f t="shared" si="83"/>
        <v>5.619707467282525E-3</v>
      </c>
      <c r="W117" s="7">
        <f t="shared" si="84"/>
        <v>5.4530874097834803E-3</v>
      </c>
      <c r="X117" s="7">
        <f t="shared" si="85"/>
        <v>5.2969502407704651E-3</v>
      </c>
      <c r="Y117" s="7">
        <f t="shared" si="86"/>
        <v>5.2292839903459376E-3</v>
      </c>
      <c r="Z117" s="7">
        <f t="shared" si="87"/>
        <v>5.89622641509434E-3</v>
      </c>
    </row>
    <row r="118" spans="2:26">
      <c r="B118" s="9" t="s">
        <v>33</v>
      </c>
      <c r="C118" s="28">
        <f>D118/1.144</f>
        <v>73.426573426573427</v>
      </c>
      <c r="D118" s="29">
        <v>84</v>
      </c>
      <c r="E118" s="29">
        <v>84</v>
      </c>
      <c r="F118" s="29">
        <v>92</v>
      </c>
      <c r="G118" s="29">
        <v>81</v>
      </c>
      <c r="H118" s="29">
        <v>46</v>
      </c>
      <c r="I118" s="29">
        <v>35</v>
      </c>
      <c r="J118" s="29">
        <v>52</v>
      </c>
      <c r="K118" s="29">
        <v>55</v>
      </c>
      <c r="L118" s="30">
        <v>65</v>
      </c>
      <c r="M118" s="43">
        <f t="shared" si="77"/>
        <v>1.1818181818181819</v>
      </c>
      <c r="N118" s="46">
        <f t="shared" si="88"/>
        <v>0.88523809523809527</v>
      </c>
      <c r="O118" s="15"/>
      <c r="P118" s="9" t="s">
        <v>33</v>
      </c>
      <c r="Q118" s="7">
        <f t="shared" si="78"/>
        <v>4.0502502085070892E-3</v>
      </c>
      <c r="R118" s="7">
        <f t="shared" si="79"/>
        <v>4.8165137614678902E-3</v>
      </c>
      <c r="S118" s="7">
        <f t="shared" si="80"/>
        <v>5.0269299820466786E-3</v>
      </c>
      <c r="T118" s="7">
        <f t="shared" si="81"/>
        <v>5.939315687540349E-3</v>
      </c>
      <c r="U118" s="7">
        <f t="shared" si="82"/>
        <v>5.9124087591240874E-3</v>
      </c>
      <c r="V118" s="7">
        <f t="shared" si="83"/>
        <v>3.5411855273287142E-3</v>
      </c>
      <c r="W118" s="7">
        <f t="shared" si="84"/>
        <v>2.8067361668003207E-3</v>
      </c>
      <c r="X118" s="7">
        <f t="shared" si="85"/>
        <v>4.1733547351524881E-3</v>
      </c>
      <c r="Y118" s="7">
        <f t="shared" si="86"/>
        <v>4.4247787610619468E-3</v>
      </c>
      <c r="Z118" s="7">
        <f t="shared" si="87"/>
        <v>5.1100628930817607E-3</v>
      </c>
    </row>
    <row r="119" spans="2:26">
      <c r="B119" s="9" t="s">
        <v>34</v>
      </c>
      <c r="C119" s="28">
        <f>D119/1.001</f>
        <v>194.80519480519482</v>
      </c>
      <c r="D119" s="29">
        <v>195</v>
      </c>
      <c r="E119" s="29">
        <v>134</v>
      </c>
      <c r="F119" s="29">
        <v>159</v>
      </c>
      <c r="G119" s="29">
        <v>148</v>
      </c>
      <c r="H119" s="29">
        <v>177</v>
      </c>
      <c r="I119" s="29">
        <v>176</v>
      </c>
      <c r="J119" s="29">
        <v>163</v>
      </c>
      <c r="K119" s="29">
        <v>152</v>
      </c>
      <c r="L119" s="30">
        <v>148</v>
      </c>
      <c r="M119" s="43">
        <f t="shared" si="77"/>
        <v>0.97368421052631582</v>
      </c>
      <c r="N119" s="46">
        <f t="shared" si="88"/>
        <v>0.75973333333333326</v>
      </c>
      <c r="O119" s="15"/>
      <c r="P119" s="9" t="s">
        <v>34</v>
      </c>
      <c r="Q119" s="7">
        <f t="shared" si="78"/>
        <v>1.0745561777671869E-2</v>
      </c>
      <c r="R119" s="7">
        <f t="shared" si="79"/>
        <v>1.1181192660550459E-2</v>
      </c>
      <c r="S119" s="7">
        <f t="shared" si="80"/>
        <v>8.0191502094554157E-3</v>
      </c>
      <c r="T119" s="7">
        <f t="shared" si="81"/>
        <v>1.026468689477082E-2</v>
      </c>
      <c r="U119" s="7">
        <f t="shared" si="82"/>
        <v>1.0802919708029197E-2</v>
      </c>
      <c r="V119" s="7">
        <f t="shared" si="83"/>
        <v>1.3625866050808315E-2</v>
      </c>
      <c r="W119" s="7">
        <f t="shared" si="84"/>
        <v>1.4113873295910184E-2</v>
      </c>
      <c r="X119" s="7">
        <f t="shared" si="85"/>
        <v>1.3081861958266452E-2</v>
      </c>
      <c r="Y119" s="7">
        <f t="shared" si="86"/>
        <v>1.2228479485116654E-2</v>
      </c>
      <c r="Z119" s="7">
        <f t="shared" si="87"/>
        <v>1.1635220125786163E-2</v>
      </c>
    </row>
    <row r="120" spans="2:26">
      <c r="B120" s="9" t="s">
        <v>35</v>
      </c>
      <c r="C120" s="31">
        <f>D120/0.867</f>
        <v>2320.6459054209918</v>
      </c>
      <c r="D120" s="29">
        <v>2012</v>
      </c>
      <c r="E120" s="29">
        <v>1750</v>
      </c>
      <c r="F120" s="29">
        <v>1534</v>
      </c>
      <c r="G120" s="29">
        <v>1038</v>
      </c>
      <c r="H120" s="29">
        <v>890</v>
      </c>
      <c r="I120" s="29">
        <v>777</v>
      </c>
      <c r="J120" s="29">
        <v>852</v>
      </c>
      <c r="K120" s="29">
        <v>933</v>
      </c>
      <c r="L120" s="30">
        <v>1050</v>
      </c>
      <c r="M120" s="43">
        <f t="shared" si="77"/>
        <v>1.1254019292604502</v>
      </c>
      <c r="N120" s="46">
        <f t="shared" si="88"/>
        <v>0.45246023856858852</v>
      </c>
      <c r="O120" s="15"/>
      <c r="P120" s="9" t="s">
        <v>35</v>
      </c>
      <c r="Q120" s="7">
        <f t="shared" si="78"/>
        <v>0.12800810556278636</v>
      </c>
      <c r="R120" s="7">
        <f t="shared" si="79"/>
        <v>0.11536697247706422</v>
      </c>
      <c r="S120" s="7">
        <f t="shared" si="80"/>
        <v>0.1047277079593058</v>
      </c>
      <c r="T120" s="7">
        <f t="shared" si="81"/>
        <v>9.9031633311814068E-2</v>
      </c>
      <c r="U120" s="7">
        <f t="shared" si="82"/>
        <v>7.5766423357664231E-2</v>
      </c>
      <c r="V120" s="7">
        <f t="shared" si="83"/>
        <v>6.8514241724403388E-2</v>
      </c>
      <c r="W120" s="7">
        <f t="shared" si="84"/>
        <v>6.230954290296712E-2</v>
      </c>
      <c r="X120" s="7">
        <f t="shared" si="85"/>
        <v>6.8378812199036923E-2</v>
      </c>
      <c r="Y120" s="7">
        <f t="shared" si="86"/>
        <v>7.5060337892196294E-2</v>
      </c>
      <c r="Z120" s="7">
        <f t="shared" si="87"/>
        <v>8.254716981132075E-2</v>
      </c>
    </row>
    <row r="121" spans="2:26">
      <c r="B121" s="9" t="s">
        <v>36</v>
      </c>
      <c r="C121" s="31">
        <f>D121/1.014</f>
        <v>262.32741617357004</v>
      </c>
      <c r="D121" s="29">
        <v>266</v>
      </c>
      <c r="E121" s="29">
        <v>251</v>
      </c>
      <c r="F121" s="29">
        <v>189</v>
      </c>
      <c r="G121" s="29">
        <v>180</v>
      </c>
      <c r="H121" s="29">
        <v>166</v>
      </c>
      <c r="I121" s="29">
        <v>174</v>
      </c>
      <c r="J121" s="29">
        <v>183</v>
      </c>
      <c r="K121" s="29">
        <v>202</v>
      </c>
      <c r="L121" s="30">
        <v>218</v>
      </c>
      <c r="M121" s="43">
        <f t="shared" si="77"/>
        <v>1.0792079207920793</v>
      </c>
      <c r="N121" s="46">
        <f t="shared" si="88"/>
        <v>0.83102255639097733</v>
      </c>
      <c r="O121" s="15"/>
      <c r="P121" s="9" t="s">
        <v>36</v>
      </c>
      <c r="Q121" s="7">
        <f t="shared" si="78"/>
        <v>1.4470124676546695E-2</v>
      </c>
      <c r="R121" s="7">
        <f t="shared" si="79"/>
        <v>1.5252293577981652E-2</v>
      </c>
      <c r="S121" s="7">
        <f t="shared" si="80"/>
        <v>1.5020945541591861E-2</v>
      </c>
      <c r="T121" s="7">
        <f t="shared" si="81"/>
        <v>1.2201420271142672E-2</v>
      </c>
      <c r="U121" s="7">
        <f t="shared" si="82"/>
        <v>1.3138686131386862E-2</v>
      </c>
      <c r="V121" s="7">
        <f t="shared" si="83"/>
        <v>1.2779060816012317E-2</v>
      </c>
      <c r="W121" s="7">
        <f t="shared" si="84"/>
        <v>1.3953488372093023E-2</v>
      </c>
      <c r="X121" s="7">
        <f t="shared" si="85"/>
        <v>1.4686998394863563E-2</v>
      </c>
      <c r="Y121" s="7">
        <f t="shared" si="86"/>
        <v>1.6251005631536607E-2</v>
      </c>
      <c r="Z121" s="7">
        <f t="shared" si="87"/>
        <v>1.7138364779874214E-2</v>
      </c>
    </row>
    <row r="122" spans="2:26">
      <c r="B122" s="9" t="s">
        <v>37</v>
      </c>
      <c r="C122" s="28">
        <f>D122/1.018</f>
        <v>609.03732809430255</v>
      </c>
      <c r="D122" s="29">
        <v>620</v>
      </c>
      <c r="E122" s="29">
        <v>548</v>
      </c>
      <c r="F122" s="29">
        <v>544</v>
      </c>
      <c r="G122" s="29">
        <v>452</v>
      </c>
      <c r="H122" s="29">
        <v>350</v>
      </c>
      <c r="I122" s="29">
        <v>306</v>
      </c>
      <c r="J122" s="29">
        <v>314</v>
      </c>
      <c r="K122" s="29">
        <v>274</v>
      </c>
      <c r="L122" s="30">
        <v>241</v>
      </c>
      <c r="M122" s="43">
        <f t="shared" si="77"/>
        <v>0.87956204379562042</v>
      </c>
      <c r="N122" s="46">
        <f t="shared" si="88"/>
        <v>0.39570645161290324</v>
      </c>
      <c r="O122" s="15"/>
      <c r="P122" s="9" t="s">
        <v>37</v>
      </c>
      <c r="Q122" s="7">
        <f t="shared" si="78"/>
        <v>3.3594834267587102E-2</v>
      </c>
      <c r="R122" s="7">
        <f t="shared" si="79"/>
        <v>3.5550458715596332E-2</v>
      </c>
      <c r="S122" s="7">
        <f t="shared" si="80"/>
        <v>3.2794733692399762E-2</v>
      </c>
      <c r="T122" s="7">
        <f t="shared" si="81"/>
        <v>3.5119431891542929E-2</v>
      </c>
      <c r="U122" s="7">
        <f t="shared" si="82"/>
        <v>3.2992700729927008E-2</v>
      </c>
      <c r="V122" s="7">
        <f t="shared" si="83"/>
        <v>2.6943802925327175E-2</v>
      </c>
      <c r="W122" s="7">
        <f t="shared" si="84"/>
        <v>2.4538893344025661E-2</v>
      </c>
      <c r="X122" s="7">
        <f t="shared" si="85"/>
        <v>2.5200642054574639E-2</v>
      </c>
      <c r="Y122" s="7">
        <f t="shared" si="86"/>
        <v>2.2043443282381336E-2</v>
      </c>
      <c r="Z122" s="7">
        <f t="shared" si="87"/>
        <v>1.8946540880503144E-2</v>
      </c>
    </row>
    <row r="123" spans="2:26">
      <c r="B123" s="9" t="s">
        <v>38</v>
      </c>
      <c r="C123" s="31">
        <f>D123/0.89</f>
        <v>1162.9213483146068</v>
      </c>
      <c r="D123" s="29">
        <v>1035</v>
      </c>
      <c r="E123" s="29">
        <v>1062</v>
      </c>
      <c r="F123" s="29">
        <v>837</v>
      </c>
      <c r="G123" s="29">
        <v>597</v>
      </c>
      <c r="H123" s="29">
        <v>477</v>
      </c>
      <c r="I123" s="29">
        <v>446</v>
      </c>
      <c r="J123" s="29">
        <v>502</v>
      </c>
      <c r="K123" s="29">
        <v>587</v>
      </c>
      <c r="L123" s="30">
        <v>661</v>
      </c>
      <c r="M123" s="43">
        <f t="shared" si="77"/>
        <v>1.1260647359454856</v>
      </c>
      <c r="N123" s="46">
        <f t="shared" si="88"/>
        <v>0.56839613526570043</v>
      </c>
      <c r="O123" s="15"/>
      <c r="P123" s="9" t="s">
        <v>38</v>
      </c>
      <c r="Q123" s="7">
        <f t="shared" si="78"/>
        <v>6.414738171322544E-2</v>
      </c>
      <c r="R123" s="7">
        <f t="shared" si="79"/>
        <v>5.9346330275229356E-2</v>
      </c>
      <c r="S123" s="7">
        <f t="shared" si="80"/>
        <v>6.3554757630161579E-2</v>
      </c>
      <c r="T123" s="7">
        <f t="shared" si="81"/>
        <v>5.4034861200774692E-2</v>
      </c>
      <c r="U123" s="7">
        <f t="shared" si="82"/>
        <v>4.357664233576642E-2</v>
      </c>
      <c r="V123" s="7">
        <f t="shared" si="83"/>
        <v>3.6720554272517324E-2</v>
      </c>
      <c r="W123" s="7">
        <f t="shared" si="84"/>
        <v>3.5765838011226944E-2</v>
      </c>
      <c r="X123" s="7">
        <f t="shared" si="85"/>
        <v>4.0288924558587479E-2</v>
      </c>
      <c r="Y123" s="7">
        <f t="shared" si="86"/>
        <v>4.7224456958970235E-2</v>
      </c>
      <c r="Z123" s="7">
        <f t="shared" si="87"/>
        <v>5.1965408805031449E-2</v>
      </c>
    </row>
    <row r="124" spans="2:26">
      <c r="B124" s="9" t="s">
        <v>39</v>
      </c>
      <c r="C124" s="31">
        <f>D124/0.961</f>
        <v>894.90114464099895</v>
      </c>
      <c r="D124" s="29">
        <v>860</v>
      </c>
      <c r="E124" s="29">
        <v>873</v>
      </c>
      <c r="F124" s="29">
        <v>733</v>
      </c>
      <c r="G124" s="29">
        <v>598</v>
      </c>
      <c r="H124" s="29">
        <v>629</v>
      </c>
      <c r="I124" s="29">
        <v>670</v>
      </c>
      <c r="J124" s="29">
        <v>606</v>
      </c>
      <c r="K124" s="29">
        <v>664</v>
      </c>
      <c r="L124" s="30">
        <v>660</v>
      </c>
      <c r="M124" s="43">
        <f t="shared" si="77"/>
        <v>0.99397590361445787</v>
      </c>
      <c r="N124" s="46">
        <f t="shared" si="88"/>
        <v>0.73751162790697677</v>
      </c>
      <c r="O124" s="15"/>
      <c r="P124" s="9" t="s">
        <v>39</v>
      </c>
      <c r="Q124" s="7">
        <f t="shared" si="78"/>
        <v>4.9363239744532161E-2</v>
      </c>
      <c r="R124" s="7">
        <f t="shared" si="79"/>
        <v>4.931192660550459E-2</v>
      </c>
      <c r="S124" s="7">
        <f t="shared" si="80"/>
        <v>5.224416517055655E-2</v>
      </c>
      <c r="T124" s="7">
        <f t="shared" si="81"/>
        <v>4.7320852162685605E-2</v>
      </c>
      <c r="U124" s="7">
        <f t="shared" si="82"/>
        <v>4.3649635036496354E-2</v>
      </c>
      <c r="V124" s="7">
        <f t="shared" si="83"/>
        <v>4.8421862971516551E-2</v>
      </c>
      <c r="W124" s="7">
        <f t="shared" si="84"/>
        <v>5.3728949478748997E-2</v>
      </c>
      <c r="X124" s="7">
        <f t="shared" si="85"/>
        <v>4.8635634028892455E-2</v>
      </c>
      <c r="Y124" s="7">
        <f t="shared" si="86"/>
        <v>5.341914722445696E-2</v>
      </c>
      <c r="Z124" s="7">
        <f t="shared" si="87"/>
        <v>5.1886792452830191E-2</v>
      </c>
    </row>
    <row r="125" spans="2:26">
      <c r="B125" s="9" t="s">
        <v>40</v>
      </c>
      <c r="C125" s="31">
        <f>D125/1.002</f>
        <v>943.11377245508982</v>
      </c>
      <c r="D125" s="29">
        <v>945</v>
      </c>
      <c r="E125" s="29">
        <v>852</v>
      </c>
      <c r="F125" s="29">
        <v>895</v>
      </c>
      <c r="G125" s="29">
        <v>837</v>
      </c>
      <c r="H125" s="29">
        <v>790</v>
      </c>
      <c r="I125" s="29">
        <v>782</v>
      </c>
      <c r="J125" s="29">
        <v>847</v>
      </c>
      <c r="K125" s="29">
        <v>725</v>
      </c>
      <c r="L125" s="30">
        <v>758</v>
      </c>
      <c r="M125" s="43">
        <f t="shared" si="77"/>
        <v>1.0455172413793103</v>
      </c>
      <c r="N125" s="46">
        <f t="shared" si="88"/>
        <v>0.80372063492063495</v>
      </c>
      <c r="O125" s="15"/>
      <c r="P125" s="9" t="s">
        <v>40</v>
      </c>
      <c r="Q125" s="7">
        <f t="shared" si="78"/>
        <v>5.2022674833818595E-2</v>
      </c>
      <c r="R125" s="7">
        <f t="shared" si="79"/>
        <v>5.4185779816513763E-2</v>
      </c>
      <c r="S125" s="7">
        <f t="shared" si="80"/>
        <v>5.098743267504488E-2</v>
      </c>
      <c r="T125" s="7">
        <f t="shared" si="81"/>
        <v>5.7779212395093607E-2</v>
      </c>
      <c r="U125" s="7">
        <f t="shared" si="82"/>
        <v>6.1094890510948907E-2</v>
      </c>
      <c r="V125" s="7">
        <f t="shared" si="83"/>
        <v>6.0816012317167052E-2</v>
      </c>
      <c r="W125" s="7">
        <f t="shared" si="84"/>
        <v>6.2710505212510023E-2</v>
      </c>
      <c r="X125" s="7">
        <f t="shared" si="85"/>
        <v>6.7977528089887634E-2</v>
      </c>
      <c r="Y125" s="7">
        <f t="shared" si="86"/>
        <v>5.8326629123089301E-2</v>
      </c>
      <c r="Z125" s="7">
        <f t="shared" si="87"/>
        <v>5.959119496855346E-2</v>
      </c>
    </row>
    <row r="126" spans="2:26">
      <c r="B126" s="9" t="s">
        <v>41</v>
      </c>
      <c r="C126" s="31">
        <f>D126/0.911</f>
        <v>1178.9242590559825</v>
      </c>
      <c r="D126" s="29">
        <v>1074</v>
      </c>
      <c r="E126" s="29">
        <v>1030</v>
      </c>
      <c r="F126" s="29">
        <v>970</v>
      </c>
      <c r="G126" s="29">
        <v>903</v>
      </c>
      <c r="H126" s="29">
        <v>889</v>
      </c>
      <c r="I126" s="29">
        <v>816</v>
      </c>
      <c r="J126" s="29">
        <v>876</v>
      </c>
      <c r="K126" s="29">
        <v>877</v>
      </c>
      <c r="L126" s="30">
        <v>777</v>
      </c>
      <c r="M126" s="43">
        <f t="shared" si="77"/>
        <v>0.88597491448118582</v>
      </c>
      <c r="N126" s="46">
        <f t="shared" si="88"/>
        <v>0.65907541899441335</v>
      </c>
      <c r="O126" s="15"/>
      <c r="P126" s="9" t="s">
        <v>41</v>
      </c>
      <c r="Q126" s="7">
        <f t="shared" si="78"/>
        <v>6.5030111078661412E-2</v>
      </c>
      <c r="R126" s="7">
        <f t="shared" si="79"/>
        <v>6.1582568807339449E-2</v>
      </c>
      <c r="S126" s="7">
        <f t="shared" si="80"/>
        <v>6.1639736684619986E-2</v>
      </c>
      <c r="T126" s="7">
        <f t="shared" si="81"/>
        <v>6.2621045836023237E-2</v>
      </c>
      <c r="U126" s="7">
        <f t="shared" si="82"/>
        <v>6.5912408759124089E-2</v>
      </c>
      <c r="V126" s="7">
        <f t="shared" si="83"/>
        <v>6.8437259430331021E-2</v>
      </c>
      <c r="W126" s="7">
        <f t="shared" si="84"/>
        <v>6.5437048917401763E-2</v>
      </c>
      <c r="X126" s="7">
        <f t="shared" si="85"/>
        <v>7.0304975922953455E-2</v>
      </c>
      <c r="Y126" s="7">
        <f t="shared" si="86"/>
        <v>7.0555108608205949E-2</v>
      </c>
      <c r="Z126" s="7">
        <f t="shared" si="87"/>
        <v>6.1084905660377359E-2</v>
      </c>
    </row>
    <row r="127" spans="2:26">
      <c r="B127" s="9" t="s">
        <v>42</v>
      </c>
      <c r="C127" s="31">
        <f>D127/0.912</f>
        <v>1970.3947368421052</v>
      </c>
      <c r="D127" s="29">
        <v>1797</v>
      </c>
      <c r="E127" s="29">
        <v>1869</v>
      </c>
      <c r="F127" s="29">
        <v>1514</v>
      </c>
      <c r="G127" s="29">
        <v>1037</v>
      </c>
      <c r="H127" s="29">
        <v>944</v>
      </c>
      <c r="I127" s="29">
        <v>946</v>
      </c>
      <c r="J127" s="29">
        <v>937</v>
      </c>
      <c r="K127" s="29">
        <v>934</v>
      </c>
      <c r="L127" s="30">
        <v>898</v>
      </c>
      <c r="M127" s="43">
        <f t="shared" si="77"/>
        <v>0.96145610278372595</v>
      </c>
      <c r="N127" s="46">
        <f t="shared" si="88"/>
        <v>0.45574624373956596</v>
      </c>
      <c r="O127" s="15"/>
      <c r="P127" s="9" t="s">
        <v>42</v>
      </c>
      <c r="Q127" s="7">
        <f t="shared" si="78"/>
        <v>0.10868805830516658</v>
      </c>
      <c r="R127" s="7">
        <f t="shared" si="79"/>
        <v>0.10303899082568807</v>
      </c>
      <c r="S127" s="7">
        <f t="shared" si="80"/>
        <v>0.11184919210053861</v>
      </c>
      <c r="T127" s="7">
        <f t="shared" si="81"/>
        <v>9.7740477727566166E-2</v>
      </c>
      <c r="U127" s="7">
        <f t="shared" si="82"/>
        <v>7.5693430656934305E-2</v>
      </c>
      <c r="V127" s="7">
        <f t="shared" si="83"/>
        <v>7.2671285604311006E-2</v>
      </c>
      <c r="W127" s="7">
        <f t="shared" si="84"/>
        <v>7.586206896551724E-2</v>
      </c>
      <c r="X127" s="7">
        <f t="shared" si="85"/>
        <v>7.5200642054574635E-2</v>
      </c>
      <c r="Y127" s="7">
        <f t="shared" si="86"/>
        <v>7.5140788415124699E-2</v>
      </c>
      <c r="Z127" s="7">
        <f t="shared" si="87"/>
        <v>7.0597484276729558E-2</v>
      </c>
    </row>
    <row r="128" spans="2:26">
      <c r="B128" s="9" t="s">
        <v>43</v>
      </c>
      <c r="C128" s="31">
        <f>D128/0.946</f>
        <v>1651.1627906976746</v>
      </c>
      <c r="D128" s="29">
        <v>1562</v>
      </c>
      <c r="E128" s="29">
        <v>1506</v>
      </c>
      <c r="F128" s="29">
        <v>1429</v>
      </c>
      <c r="G128" s="29">
        <v>1361</v>
      </c>
      <c r="H128" s="29">
        <v>1137</v>
      </c>
      <c r="I128" s="29">
        <v>953</v>
      </c>
      <c r="J128" s="29">
        <v>1023</v>
      </c>
      <c r="K128" s="29">
        <v>980</v>
      </c>
      <c r="L128" s="30">
        <v>973</v>
      </c>
      <c r="M128" s="43">
        <f t="shared" si="77"/>
        <v>0.99285714285714288</v>
      </c>
      <c r="N128" s="46">
        <f t="shared" si="88"/>
        <v>0.58928169014084497</v>
      </c>
      <c r="O128" s="15"/>
      <c r="P128" s="9" t="s">
        <v>43</v>
      </c>
      <c r="Q128" s="7">
        <f t="shared" si="78"/>
        <v>9.1079048431832732E-2</v>
      </c>
      <c r="R128" s="7">
        <f t="shared" si="79"/>
        <v>8.956422018348624E-2</v>
      </c>
      <c r="S128" s="7">
        <f t="shared" si="80"/>
        <v>9.0125673249551161E-2</v>
      </c>
      <c r="T128" s="7">
        <f t="shared" si="81"/>
        <v>9.2253066494512592E-2</v>
      </c>
      <c r="U128" s="7">
        <f t="shared" si="82"/>
        <v>9.9343065693430654E-2</v>
      </c>
      <c r="V128" s="7">
        <f t="shared" si="83"/>
        <v>8.7528868360277137E-2</v>
      </c>
      <c r="W128" s="7">
        <f t="shared" si="84"/>
        <v>7.6423416198877311E-2</v>
      </c>
      <c r="X128" s="7">
        <f t="shared" si="85"/>
        <v>8.2102728731942215E-2</v>
      </c>
      <c r="Y128" s="7">
        <f t="shared" si="86"/>
        <v>7.8841512469831052E-2</v>
      </c>
      <c r="Z128" s="7">
        <f t="shared" si="87"/>
        <v>7.6493710691823896E-2</v>
      </c>
    </row>
    <row r="129" spans="2:26">
      <c r="B129" s="9" t="s">
        <v>44</v>
      </c>
      <c r="C129" s="31">
        <f>D129/0.993</f>
        <v>840.8862034239678</v>
      </c>
      <c r="D129" s="29">
        <v>835</v>
      </c>
      <c r="E129" s="29">
        <v>884</v>
      </c>
      <c r="F129" s="29">
        <v>895</v>
      </c>
      <c r="G129" s="29">
        <v>964</v>
      </c>
      <c r="H129" s="29">
        <v>1131</v>
      </c>
      <c r="I129" s="29">
        <v>1178</v>
      </c>
      <c r="J129" s="29">
        <v>1261</v>
      </c>
      <c r="K129" s="29">
        <v>1335</v>
      </c>
      <c r="L129" s="30">
        <v>1675</v>
      </c>
      <c r="M129" s="43">
        <f t="shared" si="77"/>
        <v>1.2546816479400749</v>
      </c>
      <c r="N129" s="46">
        <f t="shared" si="88"/>
        <v>1.9919461077844312</v>
      </c>
      <c r="O129" s="15"/>
      <c r="P129" s="9" t="s">
        <v>44</v>
      </c>
      <c r="Q129" s="7">
        <f t="shared" si="78"/>
        <v>4.6383745854005558E-2</v>
      </c>
      <c r="R129" s="7">
        <f t="shared" si="79"/>
        <v>4.7878440366972475E-2</v>
      </c>
      <c r="S129" s="7">
        <f t="shared" si="80"/>
        <v>5.2902453620586473E-2</v>
      </c>
      <c r="T129" s="7">
        <f t="shared" si="81"/>
        <v>5.7779212395093607E-2</v>
      </c>
      <c r="U129" s="7">
        <f t="shared" si="82"/>
        <v>7.0364963503649638E-2</v>
      </c>
      <c r="V129" s="7">
        <f t="shared" si="83"/>
        <v>8.706697459584295E-2</v>
      </c>
      <c r="W129" s="7">
        <f t="shared" si="84"/>
        <v>9.4466720128307938E-2</v>
      </c>
      <c r="X129" s="7">
        <f t="shared" si="85"/>
        <v>0.10120385232744783</v>
      </c>
      <c r="Y129" s="7">
        <f t="shared" si="86"/>
        <v>0.10740144810941271</v>
      </c>
      <c r="Z129" s="7">
        <f t="shared" si="87"/>
        <v>0.13168238993710693</v>
      </c>
    </row>
    <row r="130" spans="2:26">
      <c r="B130" s="9" t="s">
        <v>45</v>
      </c>
      <c r="C130" s="31">
        <f>D130/0.852</f>
        <v>1022.3004694835681</v>
      </c>
      <c r="D130" s="29">
        <v>871</v>
      </c>
      <c r="E130" s="29">
        <v>868</v>
      </c>
      <c r="F130" s="29">
        <v>860</v>
      </c>
      <c r="G130" s="29">
        <v>1017</v>
      </c>
      <c r="H130" s="29">
        <v>1046</v>
      </c>
      <c r="I130" s="29">
        <v>1204</v>
      </c>
      <c r="J130" s="29">
        <v>882</v>
      </c>
      <c r="K130" s="29">
        <v>849</v>
      </c>
      <c r="L130" s="30">
        <v>822</v>
      </c>
      <c r="M130" s="43">
        <f t="shared" si="77"/>
        <v>0.96819787985865724</v>
      </c>
      <c r="N130" s="46">
        <f t="shared" si="88"/>
        <v>0.80406888633754303</v>
      </c>
      <c r="O130" s="15"/>
      <c r="P130" s="9" t="s">
        <v>45</v>
      </c>
      <c r="Q130" s="7">
        <f t="shared" si="78"/>
        <v>5.6390656630916997E-2</v>
      </c>
      <c r="R130" s="7">
        <f t="shared" si="79"/>
        <v>4.9942660550458713E-2</v>
      </c>
      <c r="S130" s="7">
        <f t="shared" si="80"/>
        <v>5.1944943147815677E-2</v>
      </c>
      <c r="T130" s="7">
        <f t="shared" si="81"/>
        <v>5.5519690122659782E-2</v>
      </c>
      <c r="U130" s="7">
        <f t="shared" si="82"/>
        <v>7.4233576642335763E-2</v>
      </c>
      <c r="V130" s="7">
        <f t="shared" si="83"/>
        <v>8.0523479599692069E-2</v>
      </c>
      <c r="W130" s="7">
        <f t="shared" si="84"/>
        <v>9.6551724137931033E-2</v>
      </c>
      <c r="X130" s="7">
        <f t="shared" si="85"/>
        <v>7.0786516853932585E-2</v>
      </c>
      <c r="Y130" s="7">
        <f t="shared" si="86"/>
        <v>6.8302493966210784E-2</v>
      </c>
      <c r="Z130" s="7">
        <f t="shared" si="87"/>
        <v>6.4622641509433962E-2</v>
      </c>
    </row>
    <row r="131" spans="2:26">
      <c r="B131" s="9" t="s">
        <v>46</v>
      </c>
      <c r="C131" s="31">
        <f>D131/0.951</f>
        <v>562.56572029442691</v>
      </c>
      <c r="D131" s="35">
        <v>535</v>
      </c>
      <c r="E131" s="35">
        <v>487</v>
      </c>
      <c r="F131" s="35">
        <v>505</v>
      </c>
      <c r="G131" s="35">
        <v>497</v>
      </c>
      <c r="H131" s="35">
        <v>469</v>
      </c>
      <c r="I131" s="35">
        <v>479</v>
      </c>
      <c r="J131" s="35">
        <v>445</v>
      </c>
      <c r="K131" s="35">
        <v>439</v>
      </c>
      <c r="L131" s="38">
        <v>400</v>
      </c>
      <c r="M131" s="43">
        <f t="shared" si="77"/>
        <v>0.91116173120728927</v>
      </c>
      <c r="N131" s="46">
        <f t="shared" si="88"/>
        <v>0.71102803738317755</v>
      </c>
      <c r="P131" s="9" t="s">
        <v>46</v>
      </c>
      <c r="Q131" s="7">
        <f t="shared" si="78"/>
        <v>3.1031434800644419E-2</v>
      </c>
      <c r="R131" s="7">
        <f t="shared" si="79"/>
        <v>3.0676605504587156E-2</v>
      </c>
      <c r="S131" s="7">
        <f t="shared" si="80"/>
        <v>2.9144225014961101E-2</v>
      </c>
      <c r="T131" s="7">
        <f t="shared" si="81"/>
        <v>3.2601678502259521E-2</v>
      </c>
      <c r="U131" s="7">
        <f t="shared" si="82"/>
        <v>3.6277372262773722E-2</v>
      </c>
      <c r="V131" s="7">
        <f t="shared" si="83"/>
        <v>3.6104695919938416E-2</v>
      </c>
      <c r="W131" s="7">
        <f t="shared" si="84"/>
        <v>3.8412189254210104E-2</v>
      </c>
      <c r="X131" s="7">
        <f t="shared" si="85"/>
        <v>3.5714285714285712E-2</v>
      </c>
      <c r="Y131" s="7">
        <f t="shared" si="86"/>
        <v>3.5317779565567177E-2</v>
      </c>
      <c r="Z131" s="7">
        <f t="shared" si="87"/>
        <v>3.1446540880503145E-2</v>
      </c>
    </row>
    <row r="132" spans="2:26" ht="19.5" thickBot="1">
      <c r="B132" s="23" t="s">
        <v>47</v>
      </c>
      <c r="C132" s="32">
        <f>D132/1.007</f>
        <v>34.756703078450847</v>
      </c>
      <c r="D132" s="36">
        <v>35</v>
      </c>
      <c r="E132" s="36">
        <v>71</v>
      </c>
      <c r="F132" s="36">
        <v>79</v>
      </c>
      <c r="G132" s="36">
        <v>53</v>
      </c>
      <c r="H132" s="36">
        <v>25</v>
      </c>
      <c r="I132" s="36">
        <v>28</v>
      </c>
      <c r="J132" s="36">
        <v>23</v>
      </c>
      <c r="K132" s="36">
        <v>42</v>
      </c>
      <c r="L132" s="39">
        <v>32</v>
      </c>
      <c r="M132" s="42">
        <f t="shared" si="77"/>
        <v>0.76190476190476186</v>
      </c>
      <c r="N132" s="47">
        <f>L132/C132</f>
        <v>0.92068571428571422</v>
      </c>
      <c r="P132" s="23" t="s">
        <v>47</v>
      </c>
      <c r="Q132" s="7">
        <f t="shared" si="78"/>
        <v>1.9171988739374835E-3</v>
      </c>
      <c r="R132" s="7">
        <f t="shared" si="79"/>
        <v>2.0068807339449542E-3</v>
      </c>
      <c r="S132" s="7">
        <f t="shared" si="80"/>
        <v>4.248952722920407E-3</v>
      </c>
      <c r="T132" s="7">
        <f t="shared" si="81"/>
        <v>5.1000645577792122E-3</v>
      </c>
      <c r="U132" s="7">
        <f t="shared" si="82"/>
        <v>3.8686131386861315E-3</v>
      </c>
      <c r="V132" s="7">
        <f t="shared" si="83"/>
        <v>1.924557351809084E-3</v>
      </c>
      <c r="W132" s="7">
        <f t="shared" si="84"/>
        <v>2.2453889334402566E-3</v>
      </c>
      <c r="X132" s="7">
        <f t="shared" si="85"/>
        <v>1.8459069020866773E-3</v>
      </c>
      <c r="Y132" s="7">
        <f t="shared" si="86"/>
        <v>3.3789219629927593E-3</v>
      </c>
      <c r="Z132" s="7">
        <f t="shared" si="87"/>
        <v>2.5157232704402514E-3</v>
      </c>
    </row>
    <row r="133" spans="2:26" ht="19.5" thickTop="1">
      <c r="B133" s="24" t="s">
        <v>56</v>
      </c>
      <c r="C133" s="50">
        <f>D133/0.962</f>
        <v>18128.89812889813</v>
      </c>
      <c r="D133" s="51">
        <v>17440</v>
      </c>
      <c r="E133" s="51">
        <v>16710</v>
      </c>
      <c r="F133" s="51">
        <v>15490</v>
      </c>
      <c r="G133" s="51">
        <v>13700</v>
      </c>
      <c r="H133" s="51">
        <v>12990</v>
      </c>
      <c r="I133" s="51">
        <v>12470</v>
      </c>
      <c r="J133" s="51">
        <v>12460</v>
      </c>
      <c r="K133" s="51">
        <v>12430</v>
      </c>
      <c r="L133" s="52">
        <v>12720</v>
      </c>
      <c r="M133" s="44">
        <f t="shared" si="77"/>
        <v>1.0233306516492358</v>
      </c>
      <c r="N133" s="48">
        <f>L133/C133</f>
        <v>0.70164220183486237</v>
      </c>
      <c r="P133" s="24"/>
      <c r="Q133" s="11">
        <f>SUM(Q112:Q132)</f>
        <v>1.0087341188456591</v>
      </c>
      <c r="R133" s="11">
        <f t="shared" ref="R133" si="89">SUM(R112:R132)</f>
        <v>1</v>
      </c>
      <c r="S133" s="11">
        <f t="shared" ref="S133" si="90">SUM(S112:S132)</f>
        <v>0.99999999999999978</v>
      </c>
      <c r="T133" s="11">
        <f t="shared" ref="T133" si="91">SUM(T112:T132)</f>
        <v>1</v>
      </c>
      <c r="U133" s="11">
        <f t="shared" ref="U133" si="92">SUM(U112:U132)</f>
        <v>1</v>
      </c>
      <c r="V133" s="11">
        <f t="shared" ref="V133" si="93">SUM(V112:V132)</f>
        <v>1</v>
      </c>
      <c r="W133" s="11">
        <f t="shared" ref="W133" si="94">SUM(W112:W132)</f>
        <v>1</v>
      </c>
      <c r="X133" s="11">
        <f t="shared" ref="X133" si="95">SUM(X112:X132)</f>
        <v>0.99999999999999989</v>
      </c>
      <c r="Y133" s="11">
        <f t="shared" ref="Y133" si="96">SUM(Y112:Y132)</f>
        <v>1</v>
      </c>
      <c r="Z133" s="11">
        <f t="shared" ref="Z133" si="97">SUM(Z112:Z132)</f>
        <v>1</v>
      </c>
    </row>
  </sheetData>
  <phoneticPr fontId="2"/>
  <conditionalFormatting sqref="M4:N25">
    <cfRule type="cellIs" dxfId="29" priority="59" operator="lessThan">
      <formula>1</formula>
    </cfRule>
    <cfRule type="cellIs" dxfId="28" priority="60" operator="greaterThanOrEqual">
      <formula>1</formula>
    </cfRule>
  </conditionalFormatting>
  <conditionalFormatting sqref="M31:N52">
    <cfRule type="cellIs" dxfId="27" priority="57" operator="lessThan">
      <formula>1</formula>
    </cfRule>
    <cfRule type="cellIs" dxfId="26" priority="58" operator="greaterThanOrEqual">
      <formula>1</formula>
    </cfRule>
  </conditionalFormatting>
  <conditionalFormatting sqref="M58:N79">
    <cfRule type="cellIs" dxfId="25" priority="55" operator="lessThan">
      <formula>1</formula>
    </cfRule>
    <cfRule type="cellIs" dxfId="24" priority="56" operator="greaterThanOrEqual">
      <formula>1</formula>
    </cfRule>
  </conditionalFormatting>
  <conditionalFormatting sqref="M85:N106">
    <cfRule type="cellIs" dxfId="23" priority="53" operator="lessThan">
      <formula>1</formula>
    </cfRule>
    <cfRule type="cellIs" dxfId="22" priority="54" operator="greaterThanOrEqual">
      <formula>1</formula>
    </cfRule>
  </conditionalFormatting>
  <conditionalFormatting sqref="M112:N133">
    <cfRule type="cellIs" dxfId="21" priority="51" operator="lessThan">
      <formula>1</formula>
    </cfRule>
    <cfRule type="cellIs" dxfId="20" priority="52" operator="greaterThanOrEqual">
      <formula>1</formula>
    </cfRule>
  </conditionalFormatting>
  <conditionalFormatting sqref="C4:C24">
    <cfRule type="dataBar" priority="5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{6D0DB250-FE92-4B1A-A785-754D4576D13C}</x14:id>
        </ext>
      </extLst>
    </cfRule>
  </conditionalFormatting>
  <conditionalFormatting sqref="D4:D24">
    <cfRule type="dataBar" priority="4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{7630DAA3-6DB0-4924-9A20-370C84A3908A}</x14:id>
        </ext>
      </extLst>
    </cfRule>
  </conditionalFormatting>
  <conditionalFormatting sqref="E4:E24">
    <cfRule type="dataBar" priority="4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{1D1B78C0-425D-4A3C-A606-26567AF6B8A9}</x14:id>
        </ext>
      </extLst>
    </cfRule>
  </conditionalFormatting>
  <conditionalFormatting sqref="F4:F24">
    <cfRule type="dataBar" priority="4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{DEC52CC9-7CCB-4196-A4FC-3A8887A60E88}</x14:id>
        </ext>
      </extLst>
    </cfRule>
  </conditionalFormatting>
  <conditionalFormatting sqref="G4:G24">
    <cfRule type="dataBar" priority="4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{1FA15F86-BEA6-4BB9-83E1-2EB9E151C227}</x14:id>
        </ext>
      </extLst>
    </cfRule>
  </conditionalFormatting>
  <conditionalFormatting sqref="H4:H24">
    <cfRule type="dataBar" priority="4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{6F8EDEAE-2E6B-4805-8166-6BA64E6ED68C}</x14:id>
        </ext>
      </extLst>
    </cfRule>
  </conditionalFormatting>
  <conditionalFormatting sqref="I4:I24">
    <cfRule type="dataBar" priority="4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{EBDF10A2-29AA-44D0-99FA-30BED8BDD7F1}</x14:id>
        </ext>
      </extLst>
    </cfRule>
  </conditionalFormatting>
  <conditionalFormatting sqref="J4:J24">
    <cfRule type="dataBar" priority="4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{0125F6EF-BEC5-4A38-A32F-6A1CF94FEF75}</x14:id>
        </ext>
      </extLst>
    </cfRule>
  </conditionalFormatting>
  <conditionalFormatting sqref="K4:K24">
    <cfRule type="dataBar" priority="4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{6D91BAEB-41A9-4281-AFE3-A1E2338239D0}</x14:id>
        </ext>
      </extLst>
    </cfRule>
  </conditionalFormatting>
  <conditionalFormatting sqref="L4:L24">
    <cfRule type="dataBar" priority="4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{EB8FC831-0F14-4DB3-B939-A9314D673DC8}</x14:id>
        </ext>
      </extLst>
    </cfRule>
  </conditionalFormatting>
  <conditionalFormatting sqref="C31:C51">
    <cfRule type="dataBar" priority="4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{334A3109-BB1F-49E0-8569-C9E8C31819B9}</x14:id>
        </ext>
      </extLst>
    </cfRule>
  </conditionalFormatting>
  <conditionalFormatting sqref="D31:D51">
    <cfRule type="dataBar" priority="3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{69EC1FBA-6105-4FD7-9A97-6E40C5818C80}</x14:id>
        </ext>
      </extLst>
    </cfRule>
  </conditionalFormatting>
  <conditionalFormatting sqref="E31:E51">
    <cfRule type="dataBar" priority="3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{08EE6878-E46E-4AA4-95C1-D1160A4BF684}</x14:id>
        </ext>
      </extLst>
    </cfRule>
  </conditionalFormatting>
  <conditionalFormatting sqref="F31:F51">
    <cfRule type="dataBar" priority="3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{70193532-32A9-47B9-B0FE-F7403A53BE18}</x14:id>
        </ext>
      </extLst>
    </cfRule>
  </conditionalFormatting>
  <conditionalFormatting sqref="G31:G51">
    <cfRule type="dataBar" priority="3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{A4DF151D-020D-4F5E-A757-52EC867A5785}</x14:id>
        </ext>
      </extLst>
    </cfRule>
  </conditionalFormatting>
  <conditionalFormatting sqref="H31:H51">
    <cfRule type="dataBar" priority="3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{9A76BDDF-7E4C-4A1E-8AFB-93096C33651A}</x14:id>
        </ext>
      </extLst>
    </cfRule>
  </conditionalFormatting>
  <conditionalFormatting sqref="I31:I51">
    <cfRule type="dataBar" priority="3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{030DDBEB-D54D-46E3-B7F2-064A020B074A}</x14:id>
        </ext>
      </extLst>
    </cfRule>
  </conditionalFormatting>
  <conditionalFormatting sqref="J31:J51">
    <cfRule type="dataBar" priority="3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{E3E92F2F-139F-4F64-8C03-6ADB9E6AE7C7}</x14:id>
        </ext>
      </extLst>
    </cfRule>
  </conditionalFormatting>
  <conditionalFormatting sqref="K31:K51">
    <cfRule type="dataBar" priority="3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{D36A4F60-65C4-4A2B-819E-9580E8D2425D}</x14:id>
        </ext>
      </extLst>
    </cfRule>
  </conditionalFormatting>
  <conditionalFormatting sqref="L31:L51">
    <cfRule type="dataBar" priority="3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{2287F5B2-58B7-458B-972C-E677B12A6E0E}</x14:id>
        </ext>
      </extLst>
    </cfRule>
  </conditionalFormatting>
  <conditionalFormatting sqref="C58:C78">
    <cfRule type="dataBar" priority="3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{36DEC827-98A9-48E5-8B11-A6DF6E8FC1FC}</x14:id>
        </ext>
      </extLst>
    </cfRule>
  </conditionalFormatting>
  <conditionalFormatting sqref="D58:D78">
    <cfRule type="dataBar" priority="2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{19954B14-5247-421F-8E40-D7909D83D9ED}</x14:id>
        </ext>
      </extLst>
    </cfRule>
  </conditionalFormatting>
  <conditionalFormatting sqref="E58:E78">
    <cfRule type="dataBar" priority="2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{303AE124-7D0B-4951-B477-DCD2DBA8762B}</x14:id>
        </ext>
      </extLst>
    </cfRule>
  </conditionalFormatting>
  <conditionalFormatting sqref="F58:F78">
    <cfRule type="dataBar" priority="2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{9FD25B98-5505-46DA-B548-8B97869A1CA3}</x14:id>
        </ext>
      </extLst>
    </cfRule>
  </conditionalFormatting>
  <conditionalFormatting sqref="G58:G78">
    <cfRule type="dataBar" priority="2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{FCB3FF27-1793-4729-B8A1-A73FEB5861C8}</x14:id>
        </ext>
      </extLst>
    </cfRule>
  </conditionalFormatting>
  <conditionalFormatting sqref="H58:H78">
    <cfRule type="dataBar" priority="2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{9532F658-158D-4F1E-85CB-46BFC97BD8BF}</x14:id>
        </ext>
      </extLst>
    </cfRule>
  </conditionalFormatting>
  <conditionalFormatting sqref="I58:I78">
    <cfRule type="dataBar" priority="2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{54FCA009-A5D4-4BAC-8AB6-FF2480D720DC}</x14:id>
        </ext>
      </extLst>
    </cfRule>
  </conditionalFormatting>
  <conditionalFormatting sqref="J58:J78">
    <cfRule type="dataBar" priority="2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{781F369A-B81A-4537-89E1-9B5323E9087F}</x14:id>
        </ext>
      </extLst>
    </cfRule>
  </conditionalFormatting>
  <conditionalFormatting sqref="K58:K78">
    <cfRule type="dataBar" priority="2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{C30238AA-0B87-42A7-87E2-E79B035FF402}</x14:id>
        </ext>
      </extLst>
    </cfRule>
  </conditionalFormatting>
  <conditionalFormatting sqref="L58:L78">
    <cfRule type="dataBar" priority="2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{7F199BDC-F682-4D35-A036-9F45CBCBD2E9}</x14:id>
        </ext>
      </extLst>
    </cfRule>
  </conditionalFormatting>
  <conditionalFormatting sqref="C85:C105">
    <cfRule type="dataBar" priority="2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{C45CB3D8-3BF7-452C-A78F-AD72B09127FA}</x14:id>
        </ext>
      </extLst>
    </cfRule>
  </conditionalFormatting>
  <conditionalFormatting sqref="D85:D105">
    <cfRule type="dataBar" priority="1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{49FD030C-D8C6-4E39-A5AA-5EFDFB5A1A1C}</x14:id>
        </ext>
      </extLst>
    </cfRule>
  </conditionalFormatting>
  <conditionalFormatting sqref="E85:E105">
    <cfRule type="dataBar" priority="1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{1A25F783-598A-488D-87EC-87D8E3D3ABF5}</x14:id>
        </ext>
      </extLst>
    </cfRule>
  </conditionalFormatting>
  <conditionalFormatting sqref="F85:F105">
    <cfRule type="dataBar" priority="1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{A135F45B-D8D3-47AE-BC86-6F862740E243}</x14:id>
        </ext>
      </extLst>
    </cfRule>
  </conditionalFormatting>
  <conditionalFormatting sqref="G85:G105">
    <cfRule type="dataBar" priority="1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{52332D08-7DEB-4492-8453-BD07962A4655}</x14:id>
        </ext>
      </extLst>
    </cfRule>
  </conditionalFormatting>
  <conditionalFormatting sqref="H85:H105">
    <cfRule type="dataBar" priority="1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{61C11B9E-C361-4A8E-9E2E-8D20379A4F32}</x14:id>
        </ext>
      </extLst>
    </cfRule>
  </conditionalFormatting>
  <conditionalFormatting sqref="I85:I105">
    <cfRule type="dataBar" priority="1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{ED5B47EB-3A51-4A06-8346-BFFFD8BBE9CA}</x14:id>
        </ext>
      </extLst>
    </cfRule>
  </conditionalFormatting>
  <conditionalFormatting sqref="J85:J105">
    <cfRule type="dataBar" priority="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{28A1723C-E63A-4DDF-BB0B-FA013D5FD2A3}</x14:id>
        </ext>
      </extLst>
    </cfRule>
  </conditionalFormatting>
  <conditionalFormatting sqref="K85:K105">
    <cfRule type="dataBar" priority="1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{284A507D-6503-430B-8765-93494C668277}</x14:id>
        </ext>
      </extLst>
    </cfRule>
  </conditionalFormatting>
  <conditionalFormatting sqref="L85:L105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{6FD02ABD-6A5A-4F83-BD15-B9A90D2613AD}</x14:id>
        </ext>
      </extLst>
    </cfRule>
  </conditionalFormatting>
  <conditionalFormatting sqref="C112:C132">
    <cfRule type="dataBar" priority="1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{1DDD6DE4-AF4C-40E0-A372-2893BC02B183}</x14:id>
        </ext>
      </extLst>
    </cfRule>
  </conditionalFormatting>
  <conditionalFormatting sqref="D112:D132">
    <cfRule type="dataBar" priority="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{0B88BB3F-381B-46D5-A5E1-4F757B266240}</x14:id>
        </ext>
      </extLst>
    </cfRule>
  </conditionalFormatting>
  <conditionalFormatting sqref="E112:E132">
    <cfRule type="dataBar" priority="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{3D4BC76F-E2C3-4B77-AF2A-16DDF4AD348C}</x14:id>
        </ext>
      </extLst>
    </cfRule>
  </conditionalFormatting>
  <conditionalFormatting sqref="F112:F132">
    <cfRule type="dataBar" priority="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{4CD4F405-45BE-4625-AEC1-2475443FC65F}</x14:id>
        </ext>
      </extLst>
    </cfRule>
  </conditionalFormatting>
  <conditionalFormatting sqref="G112:G132">
    <cfRule type="dataBar" priority="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{2F418978-F2A9-4E20-9BEF-881A6BA75C65}</x14:id>
        </ext>
      </extLst>
    </cfRule>
  </conditionalFormatting>
  <conditionalFormatting sqref="H112:H132">
    <cfRule type="dataBar" priority="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{2E957AE8-1BBD-4B8A-93EC-4B1A3F3BBADB}</x14:id>
        </ext>
      </extLst>
    </cfRule>
  </conditionalFormatting>
  <conditionalFormatting sqref="I112:I132">
    <cfRule type="dataBar" priority="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{DAB92D3C-62B7-410F-BA79-1197A0B29E33}</x14:id>
        </ext>
      </extLst>
    </cfRule>
  </conditionalFormatting>
  <conditionalFormatting sqref="J112:J132">
    <cfRule type="dataBar" priority="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{827C41A6-AB0A-4148-B7D1-93639C514C44}</x14:id>
        </ext>
      </extLst>
    </cfRule>
  </conditionalFormatting>
  <conditionalFormatting sqref="K112:K132">
    <cfRule type="dataBar" priority="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{E2FA2BA1-83E9-47B5-8627-BD37EA0EA5EA}</x14:id>
        </ext>
      </extLst>
    </cfRule>
  </conditionalFormatting>
  <conditionalFormatting sqref="L112:L132">
    <cfRule type="dataBar" priority="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{0881DDFB-CB08-4613-8B4A-D9AD14832CFA}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0DB250-FE92-4B1A-A785-754D4576D1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C4:C24</xm:sqref>
        </x14:conditionalFormatting>
        <x14:conditionalFormatting xmlns:xm="http://schemas.microsoft.com/office/excel/2006/main">
          <x14:cfRule type="dataBar" id="{7630DAA3-6DB0-4924-9A20-370C84A390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D4:D24</xm:sqref>
        </x14:conditionalFormatting>
        <x14:conditionalFormatting xmlns:xm="http://schemas.microsoft.com/office/excel/2006/main">
          <x14:cfRule type="dataBar" id="{1D1B78C0-425D-4A3C-A606-26567AF6B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E4:E24</xm:sqref>
        </x14:conditionalFormatting>
        <x14:conditionalFormatting xmlns:xm="http://schemas.microsoft.com/office/excel/2006/main">
          <x14:cfRule type="dataBar" id="{DEC52CC9-7CCB-4196-A4FC-3A8887A60E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F4:F24</xm:sqref>
        </x14:conditionalFormatting>
        <x14:conditionalFormatting xmlns:xm="http://schemas.microsoft.com/office/excel/2006/main">
          <x14:cfRule type="dataBar" id="{1FA15F86-BEA6-4BB9-83E1-2EB9E151C2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G4:G24</xm:sqref>
        </x14:conditionalFormatting>
        <x14:conditionalFormatting xmlns:xm="http://schemas.microsoft.com/office/excel/2006/main">
          <x14:cfRule type="dataBar" id="{6F8EDEAE-2E6B-4805-8166-6BA64E6ED6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H4:H24</xm:sqref>
        </x14:conditionalFormatting>
        <x14:conditionalFormatting xmlns:xm="http://schemas.microsoft.com/office/excel/2006/main">
          <x14:cfRule type="dataBar" id="{EBDF10A2-29AA-44D0-99FA-30BED8BDD7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I4:I24</xm:sqref>
        </x14:conditionalFormatting>
        <x14:conditionalFormatting xmlns:xm="http://schemas.microsoft.com/office/excel/2006/main">
          <x14:cfRule type="dataBar" id="{0125F6EF-BEC5-4A38-A32F-6A1CF94FE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J4:J24</xm:sqref>
        </x14:conditionalFormatting>
        <x14:conditionalFormatting xmlns:xm="http://schemas.microsoft.com/office/excel/2006/main">
          <x14:cfRule type="dataBar" id="{6D91BAEB-41A9-4281-AFE3-A1E2338239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K4:K24</xm:sqref>
        </x14:conditionalFormatting>
        <x14:conditionalFormatting xmlns:xm="http://schemas.microsoft.com/office/excel/2006/main">
          <x14:cfRule type="dataBar" id="{EB8FC831-0F14-4DB3-B939-A9314D673D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L4:L24</xm:sqref>
        </x14:conditionalFormatting>
        <x14:conditionalFormatting xmlns:xm="http://schemas.microsoft.com/office/excel/2006/main">
          <x14:cfRule type="dataBar" id="{334A3109-BB1F-49E0-8569-C9E8C3181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69EC1FBA-6105-4FD7-9A97-6E40C5818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  <x14:conditionalFormatting xmlns:xm="http://schemas.microsoft.com/office/excel/2006/main">
          <x14:cfRule type="dataBar" id="{08EE6878-E46E-4AA4-95C1-D1160A4BF6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E31:E51</xm:sqref>
        </x14:conditionalFormatting>
        <x14:conditionalFormatting xmlns:xm="http://schemas.microsoft.com/office/excel/2006/main">
          <x14:cfRule type="dataBar" id="{70193532-32A9-47B9-B0FE-F7403A53B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F31:F51</xm:sqref>
        </x14:conditionalFormatting>
        <x14:conditionalFormatting xmlns:xm="http://schemas.microsoft.com/office/excel/2006/main">
          <x14:cfRule type="dataBar" id="{A4DF151D-020D-4F5E-A757-52EC867A57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G31:G51</xm:sqref>
        </x14:conditionalFormatting>
        <x14:conditionalFormatting xmlns:xm="http://schemas.microsoft.com/office/excel/2006/main">
          <x14:cfRule type="dataBar" id="{9A76BDDF-7E4C-4A1E-8AFB-93096C336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H31:H51</xm:sqref>
        </x14:conditionalFormatting>
        <x14:conditionalFormatting xmlns:xm="http://schemas.microsoft.com/office/excel/2006/main">
          <x14:cfRule type="dataBar" id="{030DDBEB-D54D-46E3-B7F2-064A020B07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I31:I51</xm:sqref>
        </x14:conditionalFormatting>
        <x14:conditionalFormatting xmlns:xm="http://schemas.microsoft.com/office/excel/2006/main">
          <x14:cfRule type="dataBar" id="{E3E92F2F-139F-4F64-8C03-6ADB9E6AE7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J31:J51</xm:sqref>
        </x14:conditionalFormatting>
        <x14:conditionalFormatting xmlns:xm="http://schemas.microsoft.com/office/excel/2006/main">
          <x14:cfRule type="dataBar" id="{D36A4F60-65C4-4A2B-819E-9580E8D24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K31:K51</xm:sqref>
        </x14:conditionalFormatting>
        <x14:conditionalFormatting xmlns:xm="http://schemas.microsoft.com/office/excel/2006/main">
          <x14:cfRule type="dataBar" id="{2287F5B2-58B7-458B-972C-E677B12A6E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L31:L51</xm:sqref>
        </x14:conditionalFormatting>
        <x14:conditionalFormatting xmlns:xm="http://schemas.microsoft.com/office/excel/2006/main">
          <x14:cfRule type="dataBar" id="{36DEC827-98A9-48E5-8B11-A6DF6E8FC1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C58:C78</xm:sqref>
        </x14:conditionalFormatting>
        <x14:conditionalFormatting xmlns:xm="http://schemas.microsoft.com/office/excel/2006/main">
          <x14:cfRule type="dataBar" id="{19954B14-5247-421F-8E40-D7909D83D9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D58:D78</xm:sqref>
        </x14:conditionalFormatting>
        <x14:conditionalFormatting xmlns:xm="http://schemas.microsoft.com/office/excel/2006/main">
          <x14:cfRule type="dataBar" id="{303AE124-7D0B-4951-B477-DCD2DBA876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E58:E78</xm:sqref>
        </x14:conditionalFormatting>
        <x14:conditionalFormatting xmlns:xm="http://schemas.microsoft.com/office/excel/2006/main">
          <x14:cfRule type="dataBar" id="{9FD25B98-5505-46DA-B548-8B97869A1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F58:F78</xm:sqref>
        </x14:conditionalFormatting>
        <x14:conditionalFormatting xmlns:xm="http://schemas.microsoft.com/office/excel/2006/main">
          <x14:cfRule type="dataBar" id="{FCB3FF27-1793-4729-B8A1-A73FEB5861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G58:G78</xm:sqref>
        </x14:conditionalFormatting>
        <x14:conditionalFormatting xmlns:xm="http://schemas.microsoft.com/office/excel/2006/main">
          <x14:cfRule type="dataBar" id="{9532F658-158D-4F1E-85CB-46BFC97BD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H58:H78</xm:sqref>
        </x14:conditionalFormatting>
        <x14:conditionalFormatting xmlns:xm="http://schemas.microsoft.com/office/excel/2006/main">
          <x14:cfRule type="dataBar" id="{54FCA009-A5D4-4BAC-8AB6-FF2480D72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I58:I78</xm:sqref>
        </x14:conditionalFormatting>
        <x14:conditionalFormatting xmlns:xm="http://schemas.microsoft.com/office/excel/2006/main">
          <x14:cfRule type="dataBar" id="{781F369A-B81A-4537-89E1-9B5323E90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J58:J78</xm:sqref>
        </x14:conditionalFormatting>
        <x14:conditionalFormatting xmlns:xm="http://schemas.microsoft.com/office/excel/2006/main">
          <x14:cfRule type="dataBar" id="{C30238AA-0B87-42A7-87E2-E79B035FF4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K58:K78</xm:sqref>
        </x14:conditionalFormatting>
        <x14:conditionalFormatting xmlns:xm="http://schemas.microsoft.com/office/excel/2006/main">
          <x14:cfRule type="dataBar" id="{7F199BDC-F682-4D35-A036-9F45CBCBD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L58:L78</xm:sqref>
        </x14:conditionalFormatting>
        <x14:conditionalFormatting xmlns:xm="http://schemas.microsoft.com/office/excel/2006/main">
          <x14:cfRule type="dataBar" id="{C45CB3D8-3BF7-452C-A78F-AD72B0912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C85:C105</xm:sqref>
        </x14:conditionalFormatting>
        <x14:conditionalFormatting xmlns:xm="http://schemas.microsoft.com/office/excel/2006/main">
          <x14:cfRule type="dataBar" id="{49FD030C-D8C6-4E39-A5AA-5EFDFB5A1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D85:D105</xm:sqref>
        </x14:conditionalFormatting>
        <x14:conditionalFormatting xmlns:xm="http://schemas.microsoft.com/office/excel/2006/main">
          <x14:cfRule type="dataBar" id="{1A25F783-598A-488D-87EC-87D8E3D3AB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E85:E105</xm:sqref>
        </x14:conditionalFormatting>
        <x14:conditionalFormatting xmlns:xm="http://schemas.microsoft.com/office/excel/2006/main">
          <x14:cfRule type="dataBar" id="{A135F45B-D8D3-47AE-BC86-6F862740E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F85:F105</xm:sqref>
        </x14:conditionalFormatting>
        <x14:conditionalFormatting xmlns:xm="http://schemas.microsoft.com/office/excel/2006/main">
          <x14:cfRule type="dataBar" id="{52332D08-7DEB-4492-8453-BD07962A4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G85:G105</xm:sqref>
        </x14:conditionalFormatting>
        <x14:conditionalFormatting xmlns:xm="http://schemas.microsoft.com/office/excel/2006/main">
          <x14:cfRule type="dataBar" id="{61C11B9E-C361-4A8E-9E2E-8D20379A4F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H85:H105</xm:sqref>
        </x14:conditionalFormatting>
        <x14:conditionalFormatting xmlns:xm="http://schemas.microsoft.com/office/excel/2006/main">
          <x14:cfRule type="dataBar" id="{ED5B47EB-3A51-4A06-8346-BFFFD8BBE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I85:I105</xm:sqref>
        </x14:conditionalFormatting>
        <x14:conditionalFormatting xmlns:xm="http://schemas.microsoft.com/office/excel/2006/main">
          <x14:cfRule type="dataBar" id="{28A1723C-E63A-4DDF-BB0B-FA013D5FD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J85:J105</xm:sqref>
        </x14:conditionalFormatting>
        <x14:conditionalFormatting xmlns:xm="http://schemas.microsoft.com/office/excel/2006/main">
          <x14:cfRule type="dataBar" id="{284A507D-6503-430B-8765-93494C668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K85:K105</xm:sqref>
        </x14:conditionalFormatting>
        <x14:conditionalFormatting xmlns:xm="http://schemas.microsoft.com/office/excel/2006/main">
          <x14:cfRule type="dataBar" id="{6FD02ABD-6A5A-4F83-BD15-B9A90D2613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L85:L105</xm:sqref>
        </x14:conditionalFormatting>
        <x14:conditionalFormatting xmlns:xm="http://schemas.microsoft.com/office/excel/2006/main">
          <x14:cfRule type="dataBar" id="{1DDD6DE4-AF4C-40E0-A372-2893BC02B1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C112:C132</xm:sqref>
        </x14:conditionalFormatting>
        <x14:conditionalFormatting xmlns:xm="http://schemas.microsoft.com/office/excel/2006/main">
          <x14:cfRule type="dataBar" id="{0B88BB3F-381B-46D5-A5E1-4F757B266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D112:D132</xm:sqref>
        </x14:conditionalFormatting>
        <x14:conditionalFormatting xmlns:xm="http://schemas.microsoft.com/office/excel/2006/main">
          <x14:cfRule type="dataBar" id="{3D4BC76F-E2C3-4B77-AF2A-16DDF4AD3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E112:E132</xm:sqref>
        </x14:conditionalFormatting>
        <x14:conditionalFormatting xmlns:xm="http://schemas.microsoft.com/office/excel/2006/main">
          <x14:cfRule type="dataBar" id="{4CD4F405-45BE-4625-AEC1-2475443FC6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F112:F132</xm:sqref>
        </x14:conditionalFormatting>
        <x14:conditionalFormatting xmlns:xm="http://schemas.microsoft.com/office/excel/2006/main">
          <x14:cfRule type="dataBar" id="{2F418978-F2A9-4E20-9BEF-881A6BA75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G112:G132</xm:sqref>
        </x14:conditionalFormatting>
        <x14:conditionalFormatting xmlns:xm="http://schemas.microsoft.com/office/excel/2006/main">
          <x14:cfRule type="dataBar" id="{2E957AE8-1BBD-4B8A-93EC-4B1A3F3BB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H112:H132</xm:sqref>
        </x14:conditionalFormatting>
        <x14:conditionalFormatting xmlns:xm="http://schemas.microsoft.com/office/excel/2006/main">
          <x14:cfRule type="dataBar" id="{DAB92D3C-62B7-410F-BA79-1197A0B29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I112:I132</xm:sqref>
        </x14:conditionalFormatting>
        <x14:conditionalFormatting xmlns:xm="http://schemas.microsoft.com/office/excel/2006/main">
          <x14:cfRule type="dataBar" id="{827C41A6-AB0A-4148-B7D1-93639C514C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J112:J132</xm:sqref>
        </x14:conditionalFormatting>
        <x14:conditionalFormatting xmlns:xm="http://schemas.microsoft.com/office/excel/2006/main">
          <x14:cfRule type="dataBar" id="{E2FA2BA1-83E9-47B5-8627-BD37EA0EA5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K112:K132</xm:sqref>
        </x14:conditionalFormatting>
        <x14:conditionalFormatting xmlns:xm="http://schemas.microsoft.com/office/excel/2006/main">
          <x14:cfRule type="dataBar" id="{0881DDFB-CB08-4613-8B4A-D9AD14832C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L112:L132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33"/>
  <sheetViews>
    <sheetView zoomScale="85" zoomScaleNormal="85" workbookViewId="0">
      <pane xSplit="2" topLeftCell="E1" activePane="topRight" state="frozen"/>
      <selection pane="topRight" activeCell="O6" sqref="O6"/>
    </sheetView>
  </sheetViews>
  <sheetFormatPr defaultRowHeight="18.75"/>
  <cols>
    <col min="1" max="1" width="3.77734375" style="1" customWidth="1"/>
    <col min="2" max="2" width="26.77734375" style="1" bestFit="1" customWidth="1"/>
    <col min="3" max="4" width="11.88671875" style="1" customWidth="1"/>
    <col min="5" max="11" width="11.77734375" style="1" bestFit="1" customWidth="1"/>
    <col min="12" max="14" width="11.77734375" style="1" customWidth="1"/>
    <col min="15" max="16" width="11.77734375" style="14" customWidth="1"/>
    <col min="17" max="17" width="26.77734375" style="14" bestFit="1" customWidth="1"/>
    <col min="18" max="18" width="8.88671875" style="1" customWidth="1"/>
    <col min="19" max="23" width="8.88671875" style="1"/>
    <col min="24" max="27" width="9.77734375" style="1" bestFit="1" customWidth="1"/>
    <col min="28" max="28" width="8.88671875" style="1"/>
    <col min="29" max="29" width="26.77734375" style="1" bestFit="1" customWidth="1"/>
    <col min="30" max="30" width="12.44140625" style="1" bestFit="1" customWidth="1"/>
    <col min="31" max="16384" width="8.88671875" style="1"/>
  </cols>
  <sheetData>
    <row r="1" spans="2:31">
      <c r="B1" s="1" t="s">
        <v>57</v>
      </c>
      <c r="Q1" s="14" t="s">
        <v>58</v>
      </c>
    </row>
    <row r="2" spans="2:31">
      <c r="B2" s="12" t="s">
        <v>24</v>
      </c>
      <c r="C2" s="18" t="s">
        <v>71</v>
      </c>
      <c r="D2" s="19"/>
      <c r="E2" s="19"/>
      <c r="F2" s="19"/>
      <c r="G2" s="19"/>
      <c r="H2" s="19"/>
      <c r="I2" s="19"/>
      <c r="J2" s="19"/>
      <c r="K2" s="19"/>
      <c r="L2" s="20"/>
      <c r="M2" s="19" t="s">
        <v>53</v>
      </c>
      <c r="N2" s="19"/>
      <c r="O2" s="16"/>
      <c r="Q2" s="12" t="s">
        <v>24</v>
      </c>
      <c r="R2" s="18" t="s">
        <v>9</v>
      </c>
      <c r="S2" s="19"/>
      <c r="T2" s="19"/>
      <c r="U2" s="19"/>
      <c r="V2" s="19"/>
      <c r="W2" s="19"/>
      <c r="X2" s="19"/>
      <c r="Y2" s="19"/>
      <c r="Z2" s="19"/>
      <c r="AA2" s="20"/>
    </row>
    <row r="3" spans="2:31">
      <c r="B3" s="13"/>
      <c r="C3" s="21" t="s">
        <v>19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0</v>
      </c>
      <c r="L3" s="9" t="s">
        <v>18</v>
      </c>
      <c r="M3" s="9" t="s">
        <v>54</v>
      </c>
      <c r="N3" s="18" t="s">
        <v>55</v>
      </c>
      <c r="O3" s="16" t="s">
        <v>67</v>
      </c>
      <c r="Q3" s="34"/>
      <c r="R3" s="9" t="s">
        <v>19</v>
      </c>
      <c r="S3" s="9" t="s">
        <v>1</v>
      </c>
      <c r="T3" s="9" t="s">
        <v>2</v>
      </c>
      <c r="U3" s="9" t="s">
        <v>3</v>
      </c>
      <c r="V3" s="9" t="s">
        <v>4</v>
      </c>
      <c r="W3" s="9" t="s">
        <v>5</v>
      </c>
      <c r="X3" s="9" t="s">
        <v>6</v>
      </c>
      <c r="Y3" s="9" t="s">
        <v>7</v>
      </c>
      <c r="Z3" s="9" t="s">
        <v>0</v>
      </c>
      <c r="AA3" s="9" t="s">
        <v>20</v>
      </c>
      <c r="AC3" s="86" t="s">
        <v>68</v>
      </c>
      <c r="AD3" s="86" t="s">
        <v>67</v>
      </c>
      <c r="AE3" s="86" t="s">
        <v>69</v>
      </c>
    </row>
    <row r="4" spans="2:31">
      <c r="B4" s="18" t="s">
        <v>26</v>
      </c>
      <c r="C4" s="25">
        <v>5012</v>
      </c>
      <c r="D4" s="26">
        <v>5621</v>
      </c>
      <c r="E4" s="26">
        <v>6409</v>
      </c>
      <c r="F4" s="26">
        <v>4874</v>
      </c>
      <c r="G4" s="26">
        <v>3272</v>
      </c>
      <c r="H4" s="26">
        <v>3429</v>
      </c>
      <c r="I4" s="26">
        <v>2724</v>
      </c>
      <c r="J4" s="26">
        <v>2624</v>
      </c>
      <c r="K4" s="26">
        <v>2490</v>
      </c>
      <c r="L4" s="27">
        <v>2560</v>
      </c>
      <c r="M4" s="41">
        <f>L4/K4</f>
        <v>1.0281124497991967</v>
      </c>
      <c r="N4" s="45">
        <f>L4/C4</f>
        <v>0.51077414205905824</v>
      </c>
      <c r="O4" s="17">
        <f>L4-C4</f>
        <v>-2452</v>
      </c>
      <c r="P4" s="15"/>
      <c r="Q4" s="9" t="s">
        <v>26</v>
      </c>
      <c r="R4" s="7">
        <f>C4/$C$25</f>
        <v>1.3398203592814371E-2</v>
      </c>
      <c r="S4" s="7">
        <f>D4/$D$25</f>
        <v>1.5329442565724882E-2</v>
      </c>
      <c r="T4" s="7">
        <f>E4/$E$25</f>
        <v>1.7952883834281071E-2</v>
      </c>
      <c r="U4" s="7">
        <f>F4/$F$25</f>
        <v>1.4771935141688135E-2</v>
      </c>
      <c r="V4" s="7">
        <f>G4/$G$25</f>
        <v>1.1569195955024397E-2</v>
      </c>
      <c r="W4" s="7">
        <f>H4/$H$25</f>
        <v>1.2357202061335544E-2</v>
      </c>
      <c r="X4" s="7">
        <f>I4/$I$25</f>
        <v>1.0082913828842167E-2</v>
      </c>
      <c r="Y4" s="7">
        <f>J4/$J$25</f>
        <v>9.4402072240610153E-3</v>
      </c>
      <c r="Z4" s="7">
        <f>K4/$K$25</f>
        <v>8.9487870619946088E-3</v>
      </c>
      <c r="AA4" s="7">
        <f>L4/$L$25</f>
        <v>9.0857467348097673E-3</v>
      </c>
      <c r="AC4" s="18" t="s">
        <v>42</v>
      </c>
      <c r="AD4" s="87">
        <v>-16291</v>
      </c>
      <c r="AE4" s="89"/>
    </row>
    <row r="5" spans="2:31">
      <c r="B5" s="22" t="s">
        <v>28</v>
      </c>
      <c r="C5" s="28">
        <v>30237</v>
      </c>
      <c r="D5" s="29">
        <v>29893</v>
      </c>
      <c r="E5" s="29">
        <v>29933</v>
      </c>
      <c r="F5" s="29">
        <v>30145</v>
      </c>
      <c r="G5" s="29">
        <v>28850</v>
      </c>
      <c r="H5" s="29">
        <v>28804</v>
      </c>
      <c r="I5" s="29">
        <v>26619</v>
      </c>
      <c r="J5" s="29">
        <v>28329</v>
      </c>
      <c r="K5" s="29">
        <v>27209</v>
      </c>
      <c r="L5" s="30">
        <v>26350</v>
      </c>
      <c r="M5" s="43">
        <f t="shared" ref="M5:M25" si="0">L5/K5</f>
        <v>0.9684295637472895</v>
      </c>
      <c r="N5" s="46">
        <f>L5/C5</f>
        <v>0.87144888712504542</v>
      </c>
      <c r="O5" s="17">
        <f t="shared" ref="O5:O25" si="1">L5-C5</f>
        <v>-3887</v>
      </c>
      <c r="P5" s="15"/>
      <c r="Q5" s="9" t="s">
        <v>28</v>
      </c>
      <c r="R5" s="7">
        <f t="shared" ref="R5:R24" si="2">C5/$C$25</f>
        <v>8.0830303678357571E-2</v>
      </c>
      <c r="S5" s="7">
        <f t="shared" ref="S5:S24" si="3">D5/$D$25</f>
        <v>8.152339914912185E-2</v>
      </c>
      <c r="T5" s="7">
        <f t="shared" ref="T5:T24" si="4">E5/$E$25</f>
        <v>8.3848287066864619E-2</v>
      </c>
      <c r="U5" s="7">
        <f t="shared" ref="U5:U24" si="5">F5/$F$25</f>
        <v>9.1362327625397782E-2</v>
      </c>
      <c r="V5" s="7">
        <f t="shared" ref="V5:V24" si="6">G5/$G$25</f>
        <v>0.10200834453008981</v>
      </c>
      <c r="W5" s="7">
        <f t="shared" ref="W5:W24" si="7">H5/$H$25</f>
        <v>0.10380193880860572</v>
      </c>
      <c r="X5" s="7">
        <f t="shared" ref="X5:X24" si="8">I5/$I$25</f>
        <v>9.8530500444181227E-2</v>
      </c>
      <c r="Y5" s="7">
        <f t="shared" ref="Y5:Y24" si="9">J5/$J$25</f>
        <v>0.10191754209238739</v>
      </c>
      <c r="Z5" s="7">
        <f t="shared" ref="Z5:Z24" si="10">K5/$K$25</f>
        <v>9.7786163522012581E-2</v>
      </c>
      <c r="AA5" s="7">
        <f t="shared" ref="AA5:AA24" si="11">L5/$L$25</f>
        <v>9.3519307211811467E-2</v>
      </c>
      <c r="AC5" s="22" t="s">
        <v>43</v>
      </c>
      <c r="AD5" s="87">
        <v>-7646</v>
      </c>
      <c r="AE5" s="3"/>
    </row>
    <row r="6" spans="2:31">
      <c r="B6" s="9" t="s">
        <v>29</v>
      </c>
      <c r="C6" s="31">
        <v>28224</v>
      </c>
      <c r="D6" s="29">
        <v>27651</v>
      </c>
      <c r="E6" s="29">
        <v>26374</v>
      </c>
      <c r="F6" s="29">
        <v>24685</v>
      </c>
      <c r="G6" s="29">
        <v>22701</v>
      </c>
      <c r="H6" s="29">
        <v>21786</v>
      </c>
      <c r="I6" s="29">
        <v>19621</v>
      </c>
      <c r="J6" s="29">
        <v>20987</v>
      </c>
      <c r="K6" s="29">
        <v>20688</v>
      </c>
      <c r="L6" s="30">
        <v>21096</v>
      </c>
      <c r="M6" s="80">
        <f t="shared" si="0"/>
        <v>1.0197215777262181</v>
      </c>
      <c r="N6" s="81">
        <f t="shared" ref="N6:N23" si="12">L6/C6</f>
        <v>0.74744897959183676</v>
      </c>
      <c r="O6" s="82">
        <f t="shared" si="1"/>
        <v>-7128</v>
      </c>
      <c r="P6" s="15"/>
      <c r="Q6" s="9" t="s">
        <v>29</v>
      </c>
      <c r="R6" s="7">
        <f t="shared" si="2"/>
        <v>7.5449101796407181E-2</v>
      </c>
      <c r="S6" s="7">
        <f t="shared" si="3"/>
        <v>7.5409076033598782E-2</v>
      </c>
      <c r="T6" s="7">
        <f t="shared" si="4"/>
        <v>7.3878820135017786E-2</v>
      </c>
      <c r="U6" s="7">
        <f t="shared" si="5"/>
        <v>7.4814365813001965E-2</v>
      </c>
      <c r="V6" s="7">
        <f t="shared" si="6"/>
        <v>8.0266600664733748E-2</v>
      </c>
      <c r="W6" s="7">
        <f t="shared" si="7"/>
        <v>7.851093733107499E-2</v>
      </c>
      <c r="X6" s="7">
        <f t="shared" si="8"/>
        <v>7.2627331951436183E-2</v>
      </c>
      <c r="Y6" s="7">
        <f t="shared" si="9"/>
        <v>7.5503669592747152E-2</v>
      </c>
      <c r="Z6" s="7">
        <f t="shared" si="10"/>
        <v>7.4350404312668469E-2</v>
      </c>
      <c r="AA6" s="7">
        <f t="shared" si="11"/>
        <v>7.4872231686541738E-2</v>
      </c>
      <c r="AC6" s="9" t="s">
        <v>35</v>
      </c>
      <c r="AD6" s="87">
        <v>-7545</v>
      </c>
      <c r="AE6" s="3"/>
    </row>
    <row r="7" spans="2:31">
      <c r="B7" s="9" t="s">
        <v>30</v>
      </c>
      <c r="C7" s="31">
        <v>18451</v>
      </c>
      <c r="D7" s="29">
        <v>17791</v>
      </c>
      <c r="E7" s="29">
        <v>18288</v>
      </c>
      <c r="F7" s="29">
        <v>18367</v>
      </c>
      <c r="G7" s="29">
        <v>16333</v>
      </c>
      <c r="H7" s="29">
        <v>14597</v>
      </c>
      <c r="I7" s="29">
        <v>14354</v>
      </c>
      <c r="J7" s="29">
        <v>14847</v>
      </c>
      <c r="K7" s="29">
        <v>14745</v>
      </c>
      <c r="L7" s="30">
        <v>14992</v>
      </c>
      <c r="M7" s="43">
        <f t="shared" si="0"/>
        <v>1.0167514411664971</v>
      </c>
      <c r="N7" s="46">
        <f t="shared" si="12"/>
        <v>0.81253048615251211</v>
      </c>
      <c r="O7" s="17">
        <f t="shared" si="1"/>
        <v>-3459</v>
      </c>
      <c r="P7" s="15"/>
      <c r="Q7" s="9" t="s">
        <v>30</v>
      </c>
      <c r="R7" s="7">
        <f t="shared" si="2"/>
        <v>4.9323674080410607E-2</v>
      </c>
      <c r="S7" s="7">
        <f t="shared" si="3"/>
        <v>4.8519144758372421E-2</v>
      </c>
      <c r="T7" s="7">
        <f t="shared" si="4"/>
        <v>5.1228325723409622E-2</v>
      </c>
      <c r="U7" s="7">
        <f t="shared" si="5"/>
        <v>5.566601000151538E-2</v>
      </c>
      <c r="V7" s="7">
        <f t="shared" si="6"/>
        <v>5.7750512693586026E-2</v>
      </c>
      <c r="W7" s="7">
        <f t="shared" si="7"/>
        <v>5.2603697430538041E-2</v>
      </c>
      <c r="X7" s="7">
        <f t="shared" si="8"/>
        <v>5.3131477642878296E-2</v>
      </c>
      <c r="Y7" s="7">
        <f t="shared" si="9"/>
        <v>5.3414160310836088E-2</v>
      </c>
      <c r="Z7" s="7">
        <f t="shared" si="10"/>
        <v>5.2991913746630731E-2</v>
      </c>
      <c r="AA7" s="7">
        <f t="shared" si="11"/>
        <v>5.32084043157297E-2</v>
      </c>
      <c r="AC7" s="9" t="s">
        <v>29</v>
      </c>
      <c r="AD7" s="87">
        <v>-7128</v>
      </c>
      <c r="AE7" s="3"/>
    </row>
    <row r="8" spans="2:31">
      <c r="B8" s="9" t="s">
        <v>31</v>
      </c>
      <c r="C8" s="31">
        <v>32601</v>
      </c>
      <c r="D8" s="29">
        <v>31932</v>
      </c>
      <c r="E8" s="29">
        <v>31145</v>
      </c>
      <c r="F8" s="29">
        <v>29380</v>
      </c>
      <c r="G8" s="29">
        <v>27591</v>
      </c>
      <c r="H8" s="29">
        <v>28792</v>
      </c>
      <c r="I8" s="29">
        <v>27687</v>
      </c>
      <c r="J8" s="29">
        <v>28783</v>
      </c>
      <c r="K8" s="29">
        <v>27985</v>
      </c>
      <c r="L8" s="30">
        <v>29551</v>
      </c>
      <c r="M8" s="43">
        <f t="shared" si="0"/>
        <v>1.0559585492227979</v>
      </c>
      <c r="N8" s="46">
        <f t="shared" si="12"/>
        <v>0.90644458758933777</v>
      </c>
      <c r="O8" s="17">
        <f t="shared" si="1"/>
        <v>-3050</v>
      </c>
      <c r="P8" s="15"/>
      <c r="Q8" s="9" t="s">
        <v>31</v>
      </c>
      <c r="R8" s="7">
        <f t="shared" si="2"/>
        <v>8.7149807527801534E-2</v>
      </c>
      <c r="S8" s="7">
        <f t="shared" si="3"/>
        <v>8.7084106032507907E-2</v>
      </c>
      <c r="T8" s="7">
        <f t="shared" si="4"/>
        <v>8.7243340149584028E-2</v>
      </c>
      <c r="U8" s="7">
        <f t="shared" si="5"/>
        <v>8.9043794514320346E-2</v>
      </c>
      <c r="V8" s="7">
        <f t="shared" si="6"/>
        <v>9.7556749876246379E-2</v>
      </c>
      <c r="W8" s="7">
        <f t="shared" si="7"/>
        <v>0.10375869400699124</v>
      </c>
      <c r="X8" s="7">
        <f t="shared" si="8"/>
        <v>0.10248371335504886</v>
      </c>
      <c r="Y8" s="7">
        <f t="shared" si="9"/>
        <v>0.10355087062886746</v>
      </c>
      <c r="Z8" s="7">
        <f t="shared" si="10"/>
        <v>0.10057502246181492</v>
      </c>
      <c r="AA8" s="7">
        <f t="shared" si="11"/>
        <v>0.10488003975014197</v>
      </c>
      <c r="AC8" s="9" t="s">
        <v>37</v>
      </c>
      <c r="AD8" s="87">
        <v>-6860</v>
      </c>
      <c r="AE8" s="89"/>
    </row>
    <row r="9" spans="2:31">
      <c r="B9" s="9" t="s">
        <v>32</v>
      </c>
      <c r="C9" s="31">
        <v>11074</v>
      </c>
      <c r="D9" s="29">
        <v>12320</v>
      </c>
      <c r="E9" s="29">
        <v>12787</v>
      </c>
      <c r="F9" s="29">
        <v>11582</v>
      </c>
      <c r="G9" s="29">
        <v>9312</v>
      </c>
      <c r="H9" s="29">
        <v>10129</v>
      </c>
      <c r="I9" s="29">
        <v>10818</v>
      </c>
      <c r="J9" s="29">
        <v>11645</v>
      </c>
      <c r="K9" s="29">
        <v>11732</v>
      </c>
      <c r="L9" s="30">
        <v>11382</v>
      </c>
      <c r="M9" s="43">
        <f t="shared" si="0"/>
        <v>0.9701670644391408</v>
      </c>
      <c r="N9" s="46">
        <f t="shared" si="12"/>
        <v>1.0278128950695322</v>
      </c>
      <c r="O9" s="17">
        <f t="shared" si="1"/>
        <v>308</v>
      </c>
      <c r="P9" s="15"/>
      <c r="Q9" s="9" t="s">
        <v>32</v>
      </c>
      <c r="R9" s="7">
        <f t="shared" si="2"/>
        <v>2.9603293413173654E-2</v>
      </c>
      <c r="S9" s="7">
        <f t="shared" si="3"/>
        <v>3.3598778226246316E-2</v>
      </c>
      <c r="T9" s="7">
        <f t="shared" si="4"/>
        <v>3.5818930502254966E-2</v>
      </c>
      <c r="U9" s="7">
        <f t="shared" si="5"/>
        <v>3.5102288225488713E-2</v>
      </c>
      <c r="V9" s="7">
        <f t="shared" si="6"/>
        <v>3.2925535676401954E-2</v>
      </c>
      <c r="W9" s="7">
        <f t="shared" si="7"/>
        <v>3.6502216296082739E-2</v>
      </c>
      <c r="X9" s="7">
        <f t="shared" si="8"/>
        <v>4.004293751850755E-2</v>
      </c>
      <c r="Y9" s="7">
        <f t="shared" si="9"/>
        <v>4.1894517196718953E-2</v>
      </c>
      <c r="Z9" s="7">
        <f t="shared" si="10"/>
        <v>4.2163522012578614E-2</v>
      </c>
      <c r="AA9" s="7">
        <f t="shared" si="11"/>
        <v>4.0396081771720611E-2</v>
      </c>
      <c r="AC9" s="9" t="s">
        <v>39</v>
      </c>
      <c r="AD9" s="87">
        <v>-6055</v>
      </c>
      <c r="AE9" s="89"/>
    </row>
    <row r="10" spans="2:31">
      <c r="B10" s="9" t="s">
        <v>33</v>
      </c>
      <c r="C10" s="28">
        <v>4085</v>
      </c>
      <c r="D10" s="29">
        <v>4236</v>
      </c>
      <c r="E10" s="29">
        <v>4465</v>
      </c>
      <c r="F10" s="29">
        <v>4080</v>
      </c>
      <c r="G10" s="29">
        <v>3073</v>
      </c>
      <c r="H10" s="29">
        <v>2942</v>
      </c>
      <c r="I10" s="29">
        <v>2630</v>
      </c>
      <c r="J10" s="29">
        <v>2886</v>
      </c>
      <c r="K10" s="29">
        <v>2834</v>
      </c>
      <c r="L10" s="30">
        <v>3050</v>
      </c>
      <c r="M10" s="43">
        <f t="shared" si="0"/>
        <v>1.0762173606210304</v>
      </c>
      <c r="N10" s="46">
        <f t="shared" si="12"/>
        <v>0.74663402692778458</v>
      </c>
      <c r="O10" s="17">
        <f t="shared" si="1"/>
        <v>-1035</v>
      </c>
      <c r="P10" s="15"/>
      <c r="Q10" s="9" t="s">
        <v>33</v>
      </c>
      <c r="R10" s="7">
        <f t="shared" si="2"/>
        <v>1.0920124037639008E-2</v>
      </c>
      <c r="S10" s="7">
        <f t="shared" si="3"/>
        <v>1.1552307188829497E-2</v>
      </c>
      <c r="T10" s="7">
        <f t="shared" si="4"/>
        <v>1.2507353147146979E-2</v>
      </c>
      <c r="U10" s="7">
        <f t="shared" si="5"/>
        <v>1.2365509925746325E-2</v>
      </c>
      <c r="V10" s="7">
        <f t="shared" si="6"/>
        <v>1.086556820592603E-2</v>
      </c>
      <c r="W10" s="7">
        <f t="shared" si="7"/>
        <v>1.060218386248153E-2</v>
      </c>
      <c r="X10" s="7">
        <f t="shared" si="8"/>
        <v>9.7349718685223567E-3</v>
      </c>
      <c r="Y10" s="7">
        <f t="shared" si="9"/>
        <v>1.038278889048784E-2</v>
      </c>
      <c r="Z10" s="7">
        <f t="shared" si="10"/>
        <v>1.0185085354896676E-2</v>
      </c>
      <c r="AA10" s="7">
        <f t="shared" si="11"/>
        <v>1.0824815445769449E-2</v>
      </c>
      <c r="AC10" s="9" t="s">
        <v>41</v>
      </c>
      <c r="AD10" s="87">
        <v>-6019</v>
      </c>
      <c r="AE10" s="3"/>
    </row>
    <row r="11" spans="2:31">
      <c r="B11" s="9" t="s">
        <v>34</v>
      </c>
      <c r="C11" s="28">
        <v>9076</v>
      </c>
      <c r="D11" s="29">
        <v>9192</v>
      </c>
      <c r="E11" s="29">
        <v>8503</v>
      </c>
      <c r="F11" s="29">
        <v>8188</v>
      </c>
      <c r="G11" s="29">
        <v>7056</v>
      </c>
      <c r="H11" s="29">
        <v>7337</v>
      </c>
      <c r="I11" s="29">
        <v>5449</v>
      </c>
      <c r="J11" s="29">
        <v>5412</v>
      </c>
      <c r="K11" s="29">
        <v>5533</v>
      </c>
      <c r="L11" s="30">
        <v>5926</v>
      </c>
      <c r="M11" s="43">
        <f t="shared" si="0"/>
        <v>1.0710283752033256</v>
      </c>
      <c r="N11" s="46">
        <f>L11/C11</f>
        <v>0.65293080652269719</v>
      </c>
      <c r="O11" s="17">
        <f t="shared" si="1"/>
        <v>-3150</v>
      </c>
      <c r="P11" s="15"/>
      <c r="Q11" s="9" t="s">
        <v>34</v>
      </c>
      <c r="R11" s="7">
        <f t="shared" si="2"/>
        <v>2.4262189905902481E-2</v>
      </c>
      <c r="S11" s="7">
        <f t="shared" si="3"/>
        <v>2.5068179338933131E-2</v>
      </c>
      <c r="T11" s="7">
        <f t="shared" si="4"/>
        <v>2.3818594358385389E-2</v>
      </c>
      <c r="U11" s="7">
        <f t="shared" si="5"/>
        <v>2.4815881194120322E-2</v>
      </c>
      <c r="V11" s="7">
        <f t="shared" si="6"/>
        <v>2.4948730641397354E-2</v>
      </c>
      <c r="W11" s="7">
        <f t="shared" si="7"/>
        <v>2.6440592453782118E-2</v>
      </c>
      <c r="X11" s="7">
        <f t="shared" si="8"/>
        <v>2.0169529167900505E-2</v>
      </c>
      <c r="Y11" s="7">
        <f t="shared" si="9"/>
        <v>1.9470427399625845E-2</v>
      </c>
      <c r="Z11" s="7">
        <f t="shared" si="10"/>
        <v>1.9884995507637018E-2</v>
      </c>
      <c r="AA11" s="7">
        <f t="shared" si="11"/>
        <v>2.1032084043157297E-2</v>
      </c>
      <c r="AC11" s="9" t="s">
        <v>46</v>
      </c>
      <c r="AD11" s="87">
        <v>-5956</v>
      </c>
      <c r="AE11" s="90"/>
    </row>
    <row r="12" spans="2:31">
      <c r="B12" s="9" t="s">
        <v>35</v>
      </c>
      <c r="C12" s="31">
        <v>24822</v>
      </c>
      <c r="D12" s="29">
        <v>23503</v>
      </c>
      <c r="E12" s="29">
        <v>21691</v>
      </c>
      <c r="F12" s="29">
        <v>19228</v>
      </c>
      <c r="G12" s="29">
        <v>13456</v>
      </c>
      <c r="H12" s="29">
        <v>13163</v>
      </c>
      <c r="I12" s="29">
        <v>12981</v>
      </c>
      <c r="J12" s="29">
        <v>16473</v>
      </c>
      <c r="K12" s="29">
        <v>16710</v>
      </c>
      <c r="L12" s="30">
        <v>17277</v>
      </c>
      <c r="M12" s="80">
        <f t="shared" si="0"/>
        <v>1.033931777378815</v>
      </c>
      <c r="N12" s="81">
        <f t="shared" si="12"/>
        <v>0.69603577471597777</v>
      </c>
      <c r="O12" s="82">
        <f t="shared" si="1"/>
        <v>-7545</v>
      </c>
      <c r="P12" s="15"/>
      <c r="Q12" s="9" t="s">
        <v>35</v>
      </c>
      <c r="R12" s="7">
        <f t="shared" si="2"/>
        <v>6.6354790419161674E-2</v>
      </c>
      <c r="S12" s="7">
        <f t="shared" si="3"/>
        <v>6.40967601178139E-2</v>
      </c>
      <c r="T12" s="7">
        <f t="shared" si="4"/>
        <v>6.0760805624807415E-2</v>
      </c>
      <c r="U12" s="7">
        <f t="shared" si="5"/>
        <v>5.8275496287316257E-2</v>
      </c>
      <c r="V12" s="7">
        <f t="shared" si="6"/>
        <v>4.7577964783254365E-2</v>
      </c>
      <c r="W12" s="7">
        <f t="shared" si="7"/>
        <v>4.7435943637608564E-2</v>
      </c>
      <c r="X12" s="7">
        <f t="shared" si="8"/>
        <v>4.8049304116079362E-2</v>
      </c>
      <c r="Y12" s="7">
        <f t="shared" si="9"/>
        <v>5.9263922866599511E-2</v>
      </c>
      <c r="Z12" s="7">
        <f t="shared" si="10"/>
        <v>6.0053908355795146E-2</v>
      </c>
      <c r="AA12" s="7">
        <f t="shared" si="11"/>
        <v>6.131814310051107E-2</v>
      </c>
      <c r="AC12" s="91" t="s">
        <v>47</v>
      </c>
      <c r="AD12" s="3">
        <v>-4999</v>
      </c>
      <c r="AE12" s="86"/>
    </row>
    <row r="13" spans="2:31">
      <c r="B13" s="9" t="s">
        <v>36</v>
      </c>
      <c r="C13" s="31">
        <v>6761</v>
      </c>
      <c r="D13" s="29">
        <v>6257</v>
      </c>
      <c r="E13" s="29">
        <v>6384</v>
      </c>
      <c r="F13" s="29">
        <v>6105</v>
      </c>
      <c r="G13" s="29">
        <v>5899</v>
      </c>
      <c r="H13" s="29">
        <v>6506</v>
      </c>
      <c r="I13" s="29">
        <v>6421</v>
      </c>
      <c r="J13" s="29">
        <v>6496</v>
      </c>
      <c r="K13" s="29">
        <v>6856</v>
      </c>
      <c r="L13" s="30">
        <v>7242</v>
      </c>
      <c r="M13" s="43">
        <f t="shared" si="0"/>
        <v>1.0563010501750292</v>
      </c>
      <c r="N13" s="46">
        <f t="shared" si="12"/>
        <v>1.0711433219937878</v>
      </c>
      <c r="O13" s="17">
        <f t="shared" si="1"/>
        <v>481</v>
      </c>
      <c r="P13" s="85"/>
      <c r="Q13" s="9" t="s">
        <v>36</v>
      </c>
      <c r="R13" s="7">
        <f t="shared" si="2"/>
        <v>1.8073674080410607E-2</v>
      </c>
      <c r="S13" s="7">
        <f t="shared" si="3"/>
        <v>1.7063924948183703E-2</v>
      </c>
      <c r="T13" s="7">
        <f t="shared" si="4"/>
        <v>1.7882853861452701E-2</v>
      </c>
      <c r="U13" s="7">
        <f t="shared" si="5"/>
        <v>1.8502803455068949E-2</v>
      </c>
      <c r="V13" s="7">
        <f t="shared" si="6"/>
        <v>2.0857789406689767E-2</v>
      </c>
      <c r="W13" s="7">
        <f t="shared" si="7"/>
        <v>2.3445889941979891E-2</v>
      </c>
      <c r="X13" s="7">
        <f t="shared" si="8"/>
        <v>2.376739709801599E-2</v>
      </c>
      <c r="Y13" s="7">
        <f t="shared" si="9"/>
        <v>2.3370269103468125E-2</v>
      </c>
      <c r="Z13" s="7">
        <f t="shared" si="10"/>
        <v>2.4639712488769092E-2</v>
      </c>
      <c r="AA13" s="7">
        <f t="shared" si="11"/>
        <v>2.5702725724020443E-2</v>
      </c>
      <c r="AC13" s="9" t="s">
        <v>38</v>
      </c>
      <c r="AD13" s="3">
        <v>-4801</v>
      </c>
      <c r="AE13" s="3"/>
    </row>
    <row r="14" spans="2:31">
      <c r="B14" s="9" t="s">
        <v>37</v>
      </c>
      <c r="C14" s="28">
        <v>16274</v>
      </c>
      <c r="D14" s="29">
        <v>16523</v>
      </c>
      <c r="E14" s="29">
        <v>15695</v>
      </c>
      <c r="F14" s="29">
        <v>16925</v>
      </c>
      <c r="G14" s="29">
        <v>14200</v>
      </c>
      <c r="H14" s="29">
        <v>12314</v>
      </c>
      <c r="I14" s="29">
        <v>11061</v>
      </c>
      <c r="J14" s="29">
        <v>10853</v>
      </c>
      <c r="K14" s="29">
        <v>10227</v>
      </c>
      <c r="L14" s="30">
        <v>9414</v>
      </c>
      <c r="M14" s="80">
        <f t="shared" si="0"/>
        <v>0.92050454678791438</v>
      </c>
      <c r="N14" s="81">
        <f t="shared" si="12"/>
        <v>0.57846872311662778</v>
      </c>
      <c r="O14" s="82">
        <f t="shared" si="1"/>
        <v>-6860</v>
      </c>
      <c r="P14" s="83"/>
      <c r="Q14" s="9" t="s">
        <v>37</v>
      </c>
      <c r="R14" s="7">
        <f t="shared" si="2"/>
        <v>4.3504063301967495E-2</v>
      </c>
      <c r="S14" s="7">
        <f t="shared" si="3"/>
        <v>4.5061088687684082E-2</v>
      </c>
      <c r="T14" s="7">
        <f t="shared" si="4"/>
        <v>4.3964816941651025E-2</v>
      </c>
      <c r="U14" s="7">
        <f t="shared" si="5"/>
        <v>5.1295650856190332E-2</v>
      </c>
      <c r="V14" s="7">
        <f t="shared" si="6"/>
        <v>5.0208613252245245E-2</v>
      </c>
      <c r="W14" s="7">
        <f t="shared" si="7"/>
        <v>4.4376373923384629E-2</v>
      </c>
      <c r="X14" s="7">
        <f t="shared" si="8"/>
        <v>4.0942404501036422E-2</v>
      </c>
      <c r="Y14" s="7">
        <f t="shared" si="9"/>
        <v>3.9045186357749319E-2</v>
      </c>
      <c r="Z14" s="7">
        <f t="shared" si="10"/>
        <v>3.6754716981132078E-2</v>
      </c>
      <c r="AA14" s="7">
        <f t="shared" si="11"/>
        <v>3.3411413969335606E-2</v>
      </c>
      <c r="AC14" s="9" t="s">
        <v>28</v>
      </c>
      <c r="AD14" s="3">
        <v>-3887</v>
      </c>
      <c r="AE14" s="3"/>
    </row>
    <row r="15" spans="2:31">
      <c r="B15" s="9" t="s">
        <v>38</v>
      </c>
      <c r="C15" s="31">
        <v>16605</v>
      </c>
      <c r="D15" s="29">
        <v>16680</v>
      </c>
      <c r="E15" s="29">
        <v>17304</v>
      </c>
      <c r="F15" s="29">
        <v>14753</v>
      </c>
      <c r="G15" s="29">
        <v>11268</v>
      </c>
      <c r="H15" s="29">
        <v>10294</v>
      </c>
      <c r="I15" s="29">
        <v>10445</v>
      </c>
      <c r="J15" s="29">
        <v>10869</v>
      </c>
      <c r="K15" s="29">
        <v>11503</v>
      </c>
      <c r="L15" s="30">
        <v>11804</v>
      </c>
      <c r="M15" s="43">
        <f t="shared" si="0"/>
        <v>1.0261670868469095</v>
      </c>
      <c r="N15" s="46">
        <f t="shared" si="12"/>
        <v>0.71087021981330922</v>
      </c>
      <c r="O15" s="17">
        <f t="shared" si="1"/>
        <v>-4801</v>
      </c>
      <c r="P15" s="15"/>
      <c r="Q15" s="9" t="s">
        <v>38</v>
      </c>
      <c r="R15" s="7">
        <f t="shared" si="2"/>
        <v>4.4388900769888794E-2</v>
      </c>
      <c r="S15" s="7">
        <f t="shared" si="3"/>
        <v>4.5489254936184137E-2</v>
      </c>
      <c r="T15" s="7">
        <f t="shared" si="4"/>
        <v>4.8471945992884957E-2</v>
      </c>
      <c r="U15" s="7">
        <f t="shared" si="5"/>
        <v>4.4712835278072433E-2</v>
      </c>
      <c r="V15" s="7">
        <f t="shared" si="6"/>
        <v>3.9841595361007003E-2</v>
      </c>
      <c r="W15" s="7">
        <f t="shared" si="7"/>
        <v>3.7096832318281737E-2</v>
      </c>
      <c r="X15" s="7">
        <f t="shared" si="8"/>
        <v>3.8662274207876816E-2</v>
      </c>
      <c r="Y15" s="7">
        <f t="shared" si="9"/>
        <v>3.9102748596920422E-2</v>
      </c>
      <c r="Z15" s="7">
        <f t="shared" si="10"/>
        <v>4.1340521114106021E-2</v>
      </c>
      <c r="AA15" s="7">
        <f t="shared" si="11"/>
        <v>4.1893810335036911E-2</v>
      </c>
      <c r="AC15" s="9" t="s">
        <v>30</v>
      </c>
      <c r="AD15" s="3">
        <v>-3459</v>
      </c>
      <c r="AE15" s="3"/>
    </row>
    <row r="16" spans="2:31">
      <c r="B16" s="9" t="s">
        <v>39</v>
      </c>
      <c r="C16" s="31">
        <v>14824</v>
      </c>
      <c r="D16" s="29">
        <v>14313</v>
      </c>
      <c r="E16" s="29">
        <v>13712</v>
      </c>
      <c r="F16" s="29">
        <v>11414</v>
      </c>
      <c r="G16" s="29">
        <v>9451</v>
      </c>
      <c r="H16" s="29">
        <v>9267</v>
      </c>
      <c r="I16" s="29">
        <v>8949</v>
      </c>
      <c r="J16" s="29">
        <v>9216</v>
      </c>
      <c r="K16" s="29">
        <v>8988</v>
      </c>
      <c r="L16" s="30">
        <v>8769</v>
      </c>
      <c r="M16" s="80">
        <f t="shared" si="0"/>
        <v>0.97563417890520698</v>
      </c>
      <c r="N16" s="81">
        <f t="shared" si="12"/>
        <v>0.59154074473826224</v>
      </c>
      <c r="O16" s="82">
        <f t="shared" si="1"/>
        <v>-6055</v>
      </c>
      <c r="P16" s="83"/>
      <c r="Q16" s="9" t="s">
        <v>39</v>
      </c>
      <c r="R16" s="7">
        <f t="shared" si="2"/>
        <v>3.9627887082976904E-2</v>
      </c>
      <c r="S16" s="7">
        <f t="shared" si="3"/>
        <v>3.9034035125995417E-2</v>
      </c>
      <c r="T16" s="7">
        <f t="shared" si="4"/>
        <v>3.8410039496904677E-2</v>
      </c>
      <c r="U16" s="7">
        <f t="shared" si="5"/>
        <v>3.4593120169722685E-2</v>
      </c>
      <c r="V16" s="7">
        <f t="shared" si="6"/>
        <v>3.341701435542041E-2</v>
      </c>
      <c r="W16" s="7">
        <f t="shared" si="7"/>
        <v>3.3395798046776462E-2</v>
      </c>
      <c r="X16" s="7">
        <f t="shared" si="8"/>
        <v>3.3124814924489189E-2</v>
      </c>
      <c r="Y16" s="7">
        <f t="shared" si="9"/>
        <v>3.3155849762555763E-2</v>
      </c>
      <c r="Z16" s="7">
        <f t="shared" si="10"/>
        <v>3.2301886792452827E-2</v>
      </c>
      <c r="AA16" s="7">
        <f t="shared" si="11"/>
        <v>3.1122231686541737E-2</v>
      </c>
      <c r="AC16" s="9" t="s">
        <v>34</v>
      </c>
      <c r="AD16" s="3">
        <v>-3150</v>
      </c>
      <c r="AE16" s="3"/>
    </row>
    <row r="17" spans="2:31">
      <c r="B17" s="9" t="s">
        <v>40</v>
      </c>
      <c r="C17" s="31">
        <v>26774</v>
      </c>
      <c r="D17" s="29">
        <v>26853</v>
      </c>
      <c r="E17" s="29">
        <v>26675</v>
      </c>
      <c r="F17" s="29">
        <v>24145</v>
      </c>
      <c r="G17" s="29">
        <v>20338</v>
      </c>
      <c r="H17" s="29">
        <v>22091</v>
      </c>
      <c r="I17" s="29">
        <v>22200</v>
      </c>
      <c r="J17" s="29">
        <v>24525</v>
      </c>
      <c r="K17" s="29">
        <v>24332</v>
      </c>
      <c r="L17" s="30">
        <v>26091</v>
      </c>
      <c r="M17" s="43">
        <f t="shared" si="0"/>
        <v>1.0722916324182148</v>
      </c>
      <c r="N17" s="46">
        <f t="shared" si="12"/>
        <v>0.97449017703742435</v>
      </c>
      <c r="O17" s="17">
        <f t="shared" si="1"/>
        <v>-683</v>
      </c>
      <c r="P17" s="15"/>
      <c r="Q17" s="9" t="s">
        <v>40</v>
      </c>
      <c r="R17" s="7">
        <f t="shared" si="2"/>
        <v>7.1572925577416596E-2</v>
      </c>
      <c r="S17" s="7">
        <f t="shared" si="3"/>
        <v>7.3232791534853278E-2</v>
      </c>
      <c r="T17" s="7">
        <f t="shared" si="4"/>
        <v>7.4721981007871363E-2</v>
      </c>
      <c r="U17" s="7">
        <f t="shared" si="5"/>
        <v>7.3177754205182605E-2</v>
      </c>
      <c r="V17" s="7">
        <f t="shared" si="6"/>
        <v>7.191146312141998E-2</v>
      </c>
      <c r="W17" s="7">
        <f t="shared" si="7"/>
        <v>7.9610076038776179E-2</v>
      </c>
      <c r="X17" s="7">
        <f t="shared" si="8"/>
        <v>8.2173526798933971E-2</v>
      </c>
      <c r="Y17" s="7">
        <f t="shared" si="9"/>
        <v>8.8232119729457478E-2</v>
      </c>
      <c r="Z17" s="7">
        <f t="shared" si="10"/>
        <v>8.7446540880503146E-2</v>
      </c>
      <c r="AA17" s="7">
        <f t="shared" si="11"/>
        <v>9.2600085178875635E-2</v>
      </c>
      <c r="AC17" s="9" t="s">
        <v>31</v>
      </c>
      <c r="AD17" s="3">
        <v>-3050</v>
      </c>
      <c r="AE17" s="3"/>
    </row>
    <row r="18" spans="2:31">
      <c r="B18" s="9" t="s">
        <v>41</v>
      </c>
      <c r="C18" s="31">
        <v>25393</v>
      </c>
      <c r="D18" s="29">
        <v>23486</v>
      </c>
      <c r="E18" s="29">
        <v>22348</v>
      </c>
      <c r="F18" s="29">
        <v>21064</v>
      </c>
      <c r="G18" s="29">
        <v>19139</v>
      </c>
      <c r="H18" s="29">
        <v>18226</v>
      </c>
      <c r="I18" s="29">
        <v>18694</v>
      </c>
      <c r="J18" s="29">
        <v>20297</v>
      </c>
      <c r="K18" s="29">
        <v>19273</v>
      </c>
      <c r="L18" s="30">
        <v>19374</v>
      </c>
      <c r="M18" s="80">
        <f t="shared" si="0"/>
        <v>1.0052404918798319</v>
      </c>
      <c r="N18" s="81">
        <f t="shared" si="12"/>
        <v>0.76296617177962434</v>
      </c>
      <c r="O18" s="82">
        <f t="shared" si="1"/>
        <v>-6019</v>
      </c>
      <c r="P18" s="15"/>
      <c r="Q18" s="9" t="s">
        <v>41</v>
      </c>
      <c r="R18" s="7">
        <f t="shared" si="2"/>
        <v>6.788120188195039E-2</v>
      </c>
      <c r="S18" s="7">
        <f t="shared" si="3"/>
        <v>6.4050398167339373E-2</v>
      </c>
      <c r="T18" s="7">
        <f t="shared" si="4"/>
        <v>6.2601193310736991E-2</v>
      </c>
      <c r="U18" s="7">
        <f t="shared" si="5"/>
        <v>6.3839975753902101E-2</v>
      </c>
      <c r="V18" s="7">
        <f t="shared" si="6"/>
        <v>6.7672017537656462E-2</v>
      </c>
      <c r="W18" s="7">
        <f t="shared" si="7"/>
        <v>6.5681646185448125E-2</v>
      </c>
      <c r="X18" s="7">
        <f t="shared" si="8"/>
        <v>6.9196031981048262E-2</v>
      </c>
      <c r="Y18" s="7">
        <f t="shared" si="9"/>
        <v>7.3021298028493303E-2</v>
      </c>
      <c r="Z18" s="7">
        <f t="shared" si="10"/>
        <v>6.9265049415992819E-2</v>
      </c>
      <c r="AA18" s="7">
        <f t="shared" si="11"/>
        <v>6.8760647359454849E-2</v>
      </c>
      <c r="AC18" s="9" t="s">
        <v>26</v>
      </c>
      <c r="AD18" s="3">
        <v>-2452</v>
      </c>
      <c r="AE18" s="3"/>
    </row>
    <row r="19" spans="2:31">
      <c r="B19" s="9" t="s">
        <v>42</v>
      </c>
      <c r="C19" s="31">
        <v>32728</v>
      </c>
      <c r="D19" s="29">
        <v>30478</v>
      </c>
      <c r="E19" s="29">
        <v>24620</v>
      </c>
      <c r="F19" s="29">
        <v>21296</v>
      </c>
      <c r="G19" s="29">
        <v>15144</v>
      </c>
      <c r="H19" s="29">
        <v>15383</v>
      </c>
      <c r="I19" s="29">
        <v>14121</v>
      </c>
      <c r="J19" s="29">
        <v>14499</v>
      </c>
      <c r="K19" s="29">
        <v>16762</v>
      </c>
      <c r="L19" s="30">
        <v>16437</v>
      </c>
      <c r="M19" s="80">
        <f t="shared" si="0"/>
        <v>0.98061090561985442</v>
      </c>
      <c r="N19" s="81">
        <f t="shared" si="12"/>
        <v>0.50223050598875585</v>
      </c>
      <c r="O19" s="82">
        <f t="shared" si="1"/>
        <v>-16291</v>
      </c>
      <c r="P19" s="83"/>
      <c r="Q19" s="9" t="s">
        <v>42</v>
      </c>
      <c r="R19" s="7">
        <f t="shared" si="2"/>
        <v>8.7489307100085539E-2</v>
      </c>
      <c r="S19" s="7">
        <f t="shared" si="3"/>
        <v>8.3118795680157079E-2</v>
      </c>
      <c r="T19" s="7">
        <f t="shared" si="4"/>
        <v>6.8965517241379309E-2</v>
      </c>
      <c r="U19" s="7">
        <f t="shared" si="5"/>
        <v>6.4543112592817087E-2</v>
      </c>
      <c r="V19" s="7">
        <f t="shared" si="6"/>
        <v>5.3546425288169157E-2</v>
      </c>
      <c r="W19" s="7">
        <f t="shared" si="7"/>
        <v>5.5436231936285996E-2</v>
      </c>
      <c r="X19" s="7">
        <f t="shared" si="8"/>
        <v>5.2269025762511107E-2</v>
      </c>
      <c r="Y19" s="7">
        <f t="shared" si="9"/>
        <v>5.2162181608864586E-2</v>
      </c>
      <c r="Z19" s="7">
        <f t="shared" si="10"/>
        <v>6.0240790655884995E-2</v>
      </c>
      <c r="AA19" s="7">
        <f t="shared" si="11"/>
        <v>5.833688245315162E-2</v>
      </c>
      <c r="AC19" s="9" t="s">
        <v>70</v>
      </c>
      <c r="AD19" s="3">
        <v>-1859</v>
      </c>
      <c r="AE19" s="3"/>
    </row>
    <row r="20" spans="2:31">
      <c r="B20" s="9" t="s">
        <v>43</v>
      </c>
      <c r="C20" s="31">
        <v>28818</v>
      </c>
      <c r="D20" s="29">
        <v>28804</v>
      </c>
      <c r="E20" s="29">
        <v>28976</v>
      </c>
      <c r="F20" s="29">
        <v>26944</v>
      </c>
      <c r="G20" s="29">
        <v>23352</v>
      </c>
      <c r="H20" s="29">
        <v>21118</v>
      </c>
      <c r="I20" s="29">
        <v>19527</v>
      </c>
      <c r="J20" s="29">
        <v>21123</v>
      </c>
      <c r="K20" s="29">
        <v>20976</v>
      </c>
      <c r="L20" s="30">
        <v>21172</v>
      </c>
      <c r="M20" s="80">
        <f t="shared" si="0"/>
        <v>1.0093440122044242</v>
      </c>
      <c r="N20" s="81">
        <f t="shared" si="12"/>
        <v>0.73467971406759669</v>
      </c>
      <c r="O20" s="82">
        <f t="shared" si="1"/>
        <v>-7646</v>
      </c>
      <c r="P20" s="15"/>
      <c r="Q20" s="9" t="s">
        <v>43</v>
      </c>
      <c r="R20" s="7">
        <f t="shared" si="2"/>
        <v>7.7036997433704027E-2</v>
      </c>
      <c r="S20" s="7">
        <f t="shared" si="3"/>
        <v>7.8553507145194726E-2</v>
      </c>
      <c r="T20" s="7">
        <f t="shared" si="4"/>
        <v>8.1167539706994599E-2</v>
      </c>
      <c r="U20" s="7">
        <f t="shared" si="5"/>
        <v>8.1660857705712991E-2</v>
      </c>
      <c r="V20" s="7">
        <f t="shared" si="6"/>
        <v>8.2568418075100777E-2</v>
      </c>
      <c r="W20" s="7">
        <f t="shared" si="7"/>
        <v>7.6103643374536026E-2</v>
      </c>
      <c r="X20" s="7">
        <f t="shared" si="8"/>
        <v>7.2279389991116369E-2</v>
      </c>
      <c r="Y20" s="7">
        <f t="shared" si="9"/>
        <v>7.5992948625701537E-2</v>
      </c>
      <c r="Z20" s="7">
        <f t="shared" si="10"/>
        <v>7.5385444743935312E-2</v>
      </c>
      <c r="AA20" s="7">
        <f t="shared" si="11"/>
        <v>7.51419647927314E-2</v>
      </c>
      <c r="AC20" s="9" t="s">
        <v>33</v>
      </c>
      <c r="AD20" s="3">
        <v>-1035</v>
      </c>
      <c r="AE20" s="3"/>
    </row>
    <row r="21" spans="2:31">
      <c r="B21" s="9" t="s">
        <v>44</v>
      </c>
      <c r="C21" s="31">
        <v>14738</v>
      </c>
      <c r="D21" s="29">
        <v>14847</v>
      </c>
      <c r="E21" s="29">
        <v>15188</v>
      </c>
      <c r="F21" s="29">
        <v>14425</v>
      </c>
      <c r="G21" s="29">
        <v>13487</v>
      </c>
      <c r="H21" s="29">
        <v>13867</v>
      </c>
      <c r="I21" s="29">
        <v>12356</v>
      </c>
      <c r="J21" s="29">
        <v>12896</v>
      </c>
      <c r="K21" s="29">
        <v>14229</v>
      </c>
      <c r="L21" s="30">
        <v>14504</v>
      </c>
      <c r="M21" s="43">
        <f t="shared" si="0"/>
        <v>1.0193267271066133</v>
      </c>
      <c r="N21" s="46">
        <f t="shared" si="12"/>
        <v>0.98412267607545123</v>
      </c>
      <c r="O21" s="17">
        <f t="shared" si="1"/>
        <v>-234</v>
      </c>
      <c r="P21" s="15"/>
      <c r="Q21" s="9" t="s">
        <v>44</v>
      </c>
      <c r="R21" s="7">
        <f t="shared" si="2"/>
        <v>3.9397989734816084E-2</v>
      </c>
      <c r="S21" s="7">
        <f t="shared" si="3"/>
        <v>4.0490345805607071E-2</v>
      </c>
      <c r="T21" s="7">
        <f t="shared" si="4"/>
        <v>4.2544609092691671E-2</v>
      </c>
      <c r="U21" s="7">
        <f t="shared" si="5"/>
        <v>4.3718745264434006E-2</v>
      </c>
      <c r="V21" s="7">
        <f t="shared" si="6"/>
        <v>4.7687575136128986E-2</v>
      </c>
      <c r="W21" s="7">
        <f t="shared" si="7"/>
        <v>4.9972971998990957E-2</v>
      </c>
      <c r="X21" s="7">
        <f t="shared" si="8"/>
        <v>4.5735860230974236E-2</v>
      </c>
      <c r="Y21" s="7">
        <f t="shared" si="9"/>
        <v>4.6395164771909629E-2</v>
      </c>
      <c r="Z21" s="7">
        <f t="shared" si="10"/>
        <v>5.1137466307277626E-2</v>
      </c>
      <c r="AA21" s="7">
        <f t="shared" si="11"/>
        <v>5.1476433844406588E-2</v>
      </c>
      <c r="AC21" s="9" t="s">
        <v>40</v>
      </c>
      <c r="AD21" s="3">
        <v>-683</v>
      </c>
      <c r="AE21" s="3"/>
    </row>
    <row r="22" spans="2:31">
      <c r="B22" s="9" t="s">
        <v>45</v>
      </c>
      <c r="C22" s="31">
        <v>5239</v>
      </c>
      <c r="D22" s="29">
        <v>4367</v>
      </c>
      <c r="E22" s="29">
        <v>5413</v>
      </c>
      <c r="F22" s="29">
        <v>4558</v>
      </c>
      <c r="G22" s="29">
        <v>4766</v>
      </c>
      <c r="H22" s="29">
        <v>4082</v>
      </c>
      <c r="I22" s="29">
        <v>10873</v>
      </c>
      <c r="J22" s="29">
        <v>3327</v>
      </c>
      <c r="K22" s="29">
        <v>3149</v>
      </c>
      <c r="L22" s="30">
        <v>3380</v>
      </c>
      <c r="M22" s="43">
        <f t="shared" si="0"/>
        <v>1.0733566211495713</v>
      </c>
      <c r="N22" s="46">
        <f t="shared" si="12"/>
        <v>0.64516129032258063</v>
      </c>
      <c r="O22" s="17">
        <f t="shared" si="1"/>
        <v>-1859</v>
      </c>
      <c r="P22" s="15"/>
      <c r="Q22" s="9" t="s">
        <v>45</v>
      </c>
      <c r="R22" s="7">
        <f t="shared" si="2"/>
        <v>1.4005025662959796E-2</v>
      </c>
      <c r="S22" s="7">
        <f t="shared" si="3"/>
        <v>1.1909566924839098E-2</v>
      </c>
      <c r="T22" s="7">
        <f t="shared" si="4"/>
        <v>1.5162889716798789E-2</v>
      </c>
      <c r="U22" s="7">
        <f t="shared" si="5"/>
        <v>1.3814214274890135E-2</v>
      </c>
      <c r="V22" s="7">
        <f t="shared" si="6"/>
        <v>1.6851707800014142E-2</v>
      </c>
      <c r="W22" s="7">
        <f t="shared" si="7"/>
        <v>1.4710440015856427E-2</v>
      </c>
      <c r="X22" s="7">
        <f t="shared" si="8"/>
        <v>4.0246520580396801E-2</v>
      </c>
      <c r="Y22" s="7">
        <f t="shared" si="9"/>
        <v>1.1969348107641387E-2</v>
      </c>
      <c r="Z22" s="7">
        <f t="shared" si="10"/>
        <v>1.1317160826594789E-2</v>
      </c>
      <c r="AA22" s="7">
        <f t="shared" si="11"/>
        <v>1.1996024985803521E-2</v>
      </c>
      <c r="AC22" s="9" t="s">
        <v>44</v>
      </c>
      <c r="AD22" s="3">
        <v>-234</v>
      </c>
      <c r="AE22" s="3"/>
    </row>
    <row r="23" spans="2:31">
      <c r="B23" s="9" t="s">
        <v>46</v>
      </c>
      <c r="C23" s="31">
        <v>13673</v>
      </c>
      <c r="D23" s="35">
        <v>12880</v>
      </c>
      <c r="E23" s="35">
        <v>11926</v>
      </c>
      <c r="F23" s="35">
        <v>10016</v>
      </c>
      <c r="G23" s="35">
        <v>8546</v>
      </c>
      <c r="H23" s="35">
        <v>8177</v>
      </c>
      <c r="I23" s="35">
        <v>7579</v>
      </c>
      <c r="J23" s="35">
        <v>7823</v>
      </c>
      <c r="K23" s="35">
        <v>8069</v>
      </c>
      <c r="L23" s="38">
        <v>7717</v>
      </c>
      <c r="M23" s="80">
        <f t="shared" si="0"/>
        <v>0.95637625480232991</v>
      </c>
      <c r="N23" s="81">
        <f t="shared" si="12"/>
        <v>0.56439698676223216</v>
      </c>
      <c r="O23" s="82">
        <f t="shared" si="1"/>
        <v>-5956</v>
      </c>
      <c r="P23" s="84"/>
      <c r="Q23" s="9" t="s">
        <v>46</v>
      </c>
      <c r="R23" s="7">
        <f t="shared" si="2"/>
        <v>3.6551005132591956E-2</v>
      </c>
      <c r="S23" s="7">
        <f t="shared" si="3"/>
        <v>3.5125995418348425E-2</v>
      </c>
      <c r="T23" s="7">
        <f t="shared" si="4"/>
        <v>3.3407098238045885E-2</v>
      </c>
      <c r="U23" s="7">
        <f t="shared" si="5"/>
        <v>3.0356114562812547E-2</v>
      </c>
      <c r="V23" s="7">
        <f t="shared" si="6"/>
        <v>3.0217099215048442E-2</v>
      </c>
      <c r="W23" s="7">
        <f t="shared" si="7"/>
        <v>2.94677285667952E-2</v>
      </c>
      <c r="X23" s="7">
        <f t="shared" si="8"/>
        <v>2.8053745928338761E-2</v>
      </c>
      <c r="Y23" s="7">
        <f t="shared" si="9"/>
        <v>2.8144337314721542E-2</v>
      </c>
      <c r="Z23" s="7">
        <f t="shared" si="10"/>
        <v>2.8999101527403415E-2</v>
      </c>
      <c r="AA23" s="7">
        <f t="shared" si="11"/>
        <v>2.7388557637705847E-2</v>
      </c>
      <c r="AC23" s="9" t="s">
        <v>32</v>
      </c>
      <c r="AD23" s="3">
        <v>308</v>
      </c>
      <c r="AE23" s="3"/>
    </row>
    <row r="24" spans="2:31" ht="19.5" thickBot="1">
      <c r="B24" s="23" t="s">
        <v>47</v>
      </c>
      <c r="C24" s="32">
        <v>8671</v>
      </c>
      <c r="D24" s="36">
        <v>9053</v>
      </c>
      <c r="E24" s="36">
        <v>9154</v>
      </c>
      <c r="F24" s="36">
        <v>7776</v>
      </c>
      <c r="G24" s="36">
        <v>5586</v>
      </c>
      <c r="H24" s="36">
        <v>5186</v>
      </c>
      <c r="I24" s="36">
        <v>5051</v>
      </c>
      <c r="J24" s="36">
        <v>4050</v>
      </c>
      <c r="K24" s="36">
        <v>3960</v>
      </c>
      <c r="L24" s="39">
        <v>3672</v>
      </c>
      <c r="M24" s="42">
        <f t="shared" si="0"/>
        <v>0.92727272727272725</v>
      </c>
      <c r="N24" s="47">
        <f>L24/C24</f>
        <v>0.4234805674086034</v>
      </c>
      <c r="O24" s="17">
        <f t="shared" si="1"/>
        <v>-4999</v>
      </c>
      <c r="Q24" s="23" t="s">
        <v>47</v>
      </c>
      <c r="R24" s="10">
        <f t="shared" si="2"/>
        <v>2.3179533789563729E-2</v>
      </c>
      <c r="S24" s="10">
        <f t="shared" si="3"/>
        <v>2.4689102214464929E-2</v>
      </c>
      <c r="T24" s="10">
        <f t="shared" si="4"/>
        <v>2.5642174850836159E-2</v>
      </c>
      <c r="U24" s="10">
        <f t="shared" si="5"/>
        <v>2.3567207152598878E-2</v>
      </c>
      <c r="V24" s="10">
        <f t="shared" si="6"/>
        <v>1.9751078424439572E-2</v>
      </c>
      <c r="W24" s="10">
        <f t="shared" si="7"/>
        <v>1.8688961764387908E-2</v>
      </c>
      <c r="X24" s="10">
        <f t="shared" si="8"/>
        <v>1.8696328101865563E-2</v>
      </c>
      <c r="Y24" s="10">
        <f t="shared" si="9"/>
        <v>1.4570441790185637E-2</v>
      </c>
      <c r="Z24" s="10">
        <f t="shared" si="10"/>
        <v>1.4231805929919137E-2</v>
      </c>
      <c r="AA24" s="10">
        <f t="shared" si="11"/>
        <v>1.3032367972742759E-2</v>
      </c>
      <c r="AC24" s="9" t="s">
        <v>36</v>
      </c>
      <c r="AD24" s="3">
        <v>481</v>
      </c>
      <c r="AE24" s="88"/>
    </row>
    <row r="25" spans="2:31" ht="19.5" thickTop="1">
      <c r="B25" s="24" t="s">
        <v>56</v>
      </c>
      <c r="C25" s="33">
        <v>374080</v>
      </c>
      <c r="D25" s="37">
        <v>366680</v>
      </c>
      <c r="E25" s="37">
        <v>356990</v>
      </c>
      <c r="F25" s="37">
        <v>329950</v>
      </c>
      <c r="G25" s="37">
        <v>282820</v>
      </c>
      <c r="H25" s="37">
        <v>277490</v>
      </c>
      <c r="I25" s="37">
        <v>270160</v>
      </c>
      <c r="J25" s="37">
        <v>277960</v>
      </c>
      <c r="K25" s="37">
        <v>278250</v>
      </c>
      <c r="L25" s="40">
        <v>281760</v>
      </c>
      <c r="M25" s="44">
        <f t="shared" si="0"/>
        <v>1.0126145552560646</v>
      </c>
      <c r="N25" s="48">
        <f>L25/C25</f>
        <v>0.75320786997433709</v>
      </c>
      <c r="O25" s="17">
        <f t="shared" si="1"/>
        <v>-92320</v>
      </c>
      <c r="Q25" s="24"/>
      <c r="R25" s="11">
        <f>SUM(R4:R24)</f>
        <v>1</v>
      </c>
      <c r="S25" s="11">
        <f t="shared" ref="S25:AA25" si="13">SUM(S4:S24)</f>
        <v>1</v>
      </c>
      <c r="T25" s="11">
        <f t="shared" si="13"/>
        <v>1</v>
      </c>
      <c r="U25" s="11">
        <f t="shared" si="13"/>
        <v>0.99999999999999989</v>
      </c>
      <c r="V25" s="11">
        <f t="shared" si="13"/>
        <v>0.99999999999999989</v>
      </c>
      <c r="W25" s="11">
        <f t="shared" si="13"/>
        <v>1</v>
      </c>
      <c r="X25" s="11">
        <f t="shared" si="13"/>
        <v>1</v>
      </c>
      <c r="Y25" s="11">
        <f t="shared" si="13"/>
        <v>0.99999999999999989</v>
      </c>
      <c r="Z25" s="11">
        <f t="shared" si="13"/>
        <v>1</v>
      </c>
      <c r="AA25" s="11">
        <f t="shared" si="13"/>
        <v>1</v>
      </c>
    </row>
    <row r="26" spans="2:31">
      <c r="B26" s="2"/>
    </row>
    <row r="28" spans="2:31">
      <c r="B28" s="1" t="s">
        <v>48</v>
      </c>
      <c r="Q28" s="1" t="s">
        <v>48</v>
      </c>
    </row>
    <row r="29" spans="2:31">
      <c r="B29" s="12" t="s">
        <v>24</v>
      </c>
      <c r="C29" s="18" t="s">
        <v>71</v>
      </c>
      <c r="D29" s="19"/>
      <c r="E29" s="19"/>
      <c r="F29" s="19"/>
      <c r="G29" s="19"/>
      <c r="H29" s="19"/>
      <c r="I29" s="19"/>
      <c r="J29" s="19"/>
      <c r="K29" s="19"/>
      <c r="L29" s="20"/>
      <c r="M29" s="19" t="s">
        <v>53</v>
      </c>
      <c r="N29" s="20"/>
      <c r="Q29" s="12" t="s">
        <v>24</v>
      </c>
      <c r="R29" s="19" t="s">
        <v>9</v>
      </c>
      <c r="S29" s="19"/>
      <c r="T29" s="19"/>
      <c r="U29" s="19"/>
      <c r="V29" s="19"/>
      <c r="W29" s="19"/>
      <c r="X29" s="19"/>
      <c r="Y29" s="19"/>
      <c r="Z29" s="19"/>
      <c r="AA29" s="20"/>
    </row>
    <row r="30" spans="2:31">
      <c r="B30" s="13"/>
      <c r="C30" s="21" t="s">
        <v>19</v>
      </c>
      <c r="D30" s="9" t="s">
        <v>1</v>
      </c>
      <c r="E30" s="9" t="s">
        <v>2</v>
      </c>
      <c r="F30" s="9" t="s">
        <v>3</v>
      </c>
      <c r="G30" s="9" t="s">
        <v>4</v>
      </c>
      <c r="H30" s="9" t="s">
        <v>5</v>
      </c>
      <c r="I30" s="9" t="s">
        <v>6</v>
      </c>
      <c r="J30" s="9" t="s">
        <v>7</v>
      </c>
      <c r="K30" s="9" t="s">
        <v>0</v>
      </c>
      <c r="L30" s="9" t="s">
        <v>18</v>
      </c>
      <c r="M30" s="9" t="s">
        <v>54</v>
      </c>
      <c r="N30" s="9" t="s">
        <v>55</v>
      </c>
      <c r="O30" s="16" t="s">
        <v>72</v>
      </c>
      <c r="Q30" s="34"/>
      <c r="R30" s="20" t="s">
        <v>19</v>
      </c>
      <c r="S30" s="9" t="s">
        <v>1</v>
      </c>
      <c r="T30" s="9" t="s">
        <v>2</v>
      </c>
      <c r="U30" s="9" t="s">
        <v>3</v>
      </c>
      <c r="V30" s="9" t="s">
        <v>4</v>
      </c>
      <c r="W30" s="9" t="s">
        <v>5</v>
      </c>
      <c r="X30" s="9" t="s">
        <v>6</v>
      </c>
      <c r="Y30" s="9" t="s">
        <v>7</v>
      </c>
      <c r="Z30" s="9" t="s">
        <v>0</v>
      </c>
      <c r="AA30" s="9" t="s">
        <v>20</v>
      </c>
      <c r="AC30" s="86" t="s">
        <v>68</v>
      </c>
      <c r="AD30" s="86" t="s">
        <v>72</v>
      </c>
      <c r="AE30" s="86" t="s">
        <v>69</v>
      </c>
    </row>
    <row r="31" spans="2:31">
      <c r="B31" s="18" t="s">
        <v>26</v>
      </c>
      <c r="C31" s="25">
        <f>D31/1.212</f>
        <v>2933.1683168316831</v>
      </c>
      <c r="D31" s="26">
        <v>3555</v>
      </c>
      <c r="E31" s="26">
        <v>4326</v>
      </c>
      <c r="F31" s="26">
        <v>3066</v>
      </c>
      <c r="G31" s="26">
        <v>1938</v>
      </c>
      <c r="H31" s="26">
        <v>2201</v>
      </c>
      <c r="I31" s="26">
        <v>1766</v>
      </c>
      <c r="J31" s="26">
        <v>1575</v>
      </c>
      <c r="K31" s="26">
        <v>1462</v>
      </c>
      <c r="L31" s="27">
        <v>1446</v>
      </c>
      <c r="M31" s="41">
        <f>L31/K31</f>
        <v>0.98905608755129959</v>
      </c>
      <c r="N31" s="45">
        <f>L31/C31</f>
        <v>0.49298227848101267</v>
      </c>
      <c r="O31" s="17">
        <f>L31-C31</f>
        <v>-1487.1683168316831</v>
      </c>
      <c r="P31" s="15"/>
      <c r="Q31" s="9" t="s">
        <v>26</v>
      </c>
      <c r="R31" s="7">
        <f>C31/$C$52</f>
        <v>1.4374139660878443E-2</v>
      </c>
      <c r="S31" s="7">
        <f t="shared" ref="S31:S51" si="14">D31/$D$52</f>
        <v>1.7633053915976391E-2</v>
      </c>
      <c r="T31" s="7">
        <f>E31/$E$52</f>
        <v>2.1650568039637656E-2</v>
      </c>
      <c r="U31" s="7">
        <f>F31/$F$52</f>
        <v>1.6059082338152106E-2</v>
      </c>
      <c r="V31" s="7">
        <f>G31/$G$52</f>
        <v>1.1307544197444425E-2</v>
      </c>
      <c r="W31" s="7">
        <f>H31/$H$52</f>
        <v>1.2707118526643957E-2</v>
      </c>
      <c r="X31" s="7">
        <f>I31/$I$52</f>
        <v>1.0245402332192377E-2</v>
      </c>
      <c r="Y31" s="7">
        <f>J31/$J$52</f>
        <v>8.8697415103902687E-3</v>
      </c>
      <c r="Z31" s="7">
        <f>K31/$K$52</f>
        <v>8.16167029531625E-3</v>
      </c>
      <c r="AA31" s="7">
        <f>L31/$L$52</f>
        <v>7.8813975036790759E-3</v>
      </c>
      <c r="AC31" s="18" t="s">
        <v>42</v>
      </c>
      <c r="AD31" s="87">
        <v>-5899.1887201735335</v>
      </c>
      <c r="AE31" s="89"/>
    </row>
    <row r="32" spans="2:31">
      <c r="B32" s="22" t="s">
        <v>28</v>
      </c>
      <c r="C32" s="28">
        <f>D32/0.981</f>
        <v>20793.068297655453</v>
      </c>
      <c r="D32" s="29">
        <v>20398</v>
      </c>
      <c r="E32" s="29">
        <v>20438</v>
      </c>
      <c r="F32" s="29">
        <v>20884</v>
      </c>
      <c r="G32" s="29">
        <v>21153</v>
      </c>
      <c r="H32" s="29">
        <v>21030</v>
      </c>
      <c r="I32" s="29">
        <v>18822</v>
      </c>
      <c r="J32" s="29">
        <v>20052</v>
      </c>
      <c r="K32" s="29">
        <v>19272</v>
      </c>
      <c r="L32" s="30">
        <v>18123</v>
      </c>
      <c r="M32" s="43">
        <f t="shared" ref="M32:M52" si="15">L32/K32</f>
        <v>0.9403798256537983</v>
      </c>
      <c r="N32" s="46">
        <f>L32/C32</f>
        <v>0.87158853809196979</v>
      </c>
      <c r="O32" s="17">
        <f t="shared" ref="O32:O52" si="16">L32-C32</f>
        <v>-2670.0682976554526</v>
      </c>
      <c r="P32" s="15"/>
      <c r="Q32" s="9" t="s">
        <v>28</v>
      </c>
      <c r="R32" s="7">
        <f t="shared" ref="R32:R51" si="17">C32/$C$52</f>
        <v>0.10189748265504484</v>
      </c>
      <c r="S32" s="7">
        <f t="shared" si="14"/>
        <v>0.10117553692773176</v>
      </c>
      <c r="T32" s="7">
        <f t="shared" ref="T32:T51" si="18">E32/$E$52</f>
        <v>0.10228717281417346</v>
      </c>
      <c r="U32" s="7">
        <f t="shared" ref="U32:U51" si="19">F32/$F$52</f>
        <v>0.10938613031636288</v>
      </c>
      <c r="V32" s="7">
        <f t="shared" ref="V32:V51" si="20">G32/$G$52</f>
        <v>0.12342026956065115</v>
      </c>
      <c r="W32" s="7">
        <f t="shared" ref="W32:W51" si="21">H32/$H$52</f>
        <v>0.12141331331909243</v>
      </c>
      <c r="X32" s="7">
        <f t="shared" ref="X32:X51" si="22">I32/$I$52</f>
        <v>0.10919533561524628</v>
      </c>
      <c r="Y32" s="7">
        <f t="shared" ref="Y32:Y51" si="23">J32/$J$52</f>
        <v>0.11292448048656868</v>
      </c>
      <c r="Z32" s="7">
        <f t="shared" ref="Z32:Z51" si="24">K32/$K$52</f>
        <v>0.1075866688996818</v>
      </c>
      <c r="AA32" s="7">
        <f t="shared" ref="AA32:AA51" si="25">L32/$L$52</f>
        <v>9.8779091949637549E-2</v>
      </c>
      <c r="AC32" s="22" t="s">
        <v>31</v>
      </c>
      <c r="AD32" s="87">
        <v>-4643.05630865485</v>
      </c>
      <c r="AE32" s="3"/>
    </row>
    <row r="33" spans="2:31">
      <c r="B33" s="9" t="s">
        <v>29</v>
      </c>
      <c r="C33" s="31">
        <f>D33/0.984</f>
        <v>21290.650406504064</v>
      </c>
      <c r="D33" s="29">
        <v>20950</v>
      </c>
      <c r="E33" s="29">
        <v>20438</v>
      </c>
      <c r="F33" s="29">
        <v>19474</v>
      </c>
      <c r="G33" s="29">
        <v>18231</v>
      </c>
      <c r="H33" s="29">
        <v>17310</v>
      </c>
      <c r="I33" s="29">
        <v>15813</v>
      </c>
      <c r="J33" s="29">
        <v>16725</v>
      </c>
      <c r="K33" s="29">
        <v>16695</v>
      </c>
      <c r="L33" s="30">
        <v>17043</v>
      </c>
      <c r="M33" s="43">
        <f t="shared" si="15"/>
        <v>1.0208445642407906</v>
      </c>
      <c r="N33" s="46">
        <f t="shared" ref="N33:N50" si="26">L33/C33</f>
        <v>0.80049221957040573</v>
      </c>
      <c r="O33" s="82">
        <f t="shared" si="16"/>
        <v>-4247.6504065040644</v>
      </c>
      <c r="P33" s="15"/>
      <c r="Q33" s="9" t="s">
        <v>29</v>
      </c>
      <c r="R33" s="7">
        <f t="shared" si="17"/>
        <v>0.1043359089411538</v>
      </c>
      <c r="S33" s="7">
        <f t="shared" si="14"/>
        <v>0.1039134963543475</v>
      </c>
      <c r="T33" s="7">
        <f t="shared" si="18"/>
        <v>0.10228717281417346</v>
      </c>
      <c r="U33" s="7">
        <f t="shared" si="19"/>
        <v>0.10200083804734968</v>
      </c>
      <c r="V33" s="7">
        <f t="shared" si="20"/>
        <v>0.10637143357255383</v>
      </c>
      <c r="W33" s="7">
        <f t="shared" si="21"/>
        <v>9.9936493274060387E-2</v>
      </c>
      <c r="X33" s="7">
        <f t="shared" si="22"/>
        <v>9.1738701630214081E-2</v>
      </c>
      <c r="Y33" s="7">
        <f t="shared" si="23"/>
        <v>9.4188207467477608E-2</v>
      </c>
      <c r="Z33" s="7">
        <f t="shared" si="24"/>
        <v>9.3200468933177016E-2</v>
      </c>
      <c r="AA33" s="7">
        <f t="shared" si="25"/>
        <v>9.2892570992532841E-2</v>
      </c>
      <c r="AC33" s="9" t="s">
        <v>29</v>
      </c>
      <c r="AD33" s="87">
        <v>-4247.6504065040644</v>
      </c>
      <c r="AE33" s="3"/>
    </row>
    <row r="34" spans="2:31">
      <c r="B34" s="9" t="s">
        <v>30</v>
      </c>
      <c r="C34" s="31">
        <f>D34/0.982</f>
        <v>12937.881873727089</v>
      </c>
      <c r="D34" s="29">
        <v>12705</v>
      </c>
      <c r="E34" s="29">
        <v>13386</v>
      </c>
      <c r="F34" s="29">
        <v>13794</v>
      </c>
      <c r="G34" s="29">
        <v>12410</v>
      </c>
      <c r="H34" s="29">
        <v>10975</v>
      </c>
      <c r="I34" s="29">
        <v>10891</v>
      </c>
      <c r="J34" s="29">
        <v>11272</v>
      </c>
      <c r="K34" s="29">
        <v>11230</v>
      </c>
      <c r="L34" s="30">
        <v>11396</v>
      </c>
      <c r="M34" s="43">
        <f t="shared" si="15"/>
        <v>1.0147818343722173</v>
      </c>
      <c r="N34" s="46">
        <f t="shared" si="26"/>
        <v>0.8808242424242424</v>
      </c>
      <c r="O34" s="17">
        <f t="shared" si="16"/>
        <v>-1541.8818737270885</v>
      </c>
      <c r="P34" s="15"/>
      <c r="Q34" s="9" t="s">
        <v>30</v>
      </c>
      <c r="R34" s="7">
        <f t="shared" si="17"/>
        <v>6.3402744364080971E-2</v>
      </c>
      <c r="S34" s="7">
        <f t="shared" si="14"/>
        <v>6.3017707454987346E-2</v>
      </c>
      <c r="T34" s="7">
        <f t="shared" si="18"/>
        <v>6.6993643961763674E-2</v>
      </c>
      <c r="U34" s="7">
        <f t="shared" si="19"/>
        <v>7.2250157133878071E-2</v>
      </c>
      <c r="V34" s="7">
        <f t="shared" si="20"/>
        <v>7.2407958457319566E-2</v>
      </c>
      <c r="W34" s="7">
        <f t="shared" si="21"/>
        <v>6.3362392471566303E-2</v>
      </c>
      <c r="X34" s="7">
        <f t="shared" si="22"/>
        <v>6.3183848697569184E-2</v>
      </c>
      <c r="Y34" s="7">
        <f t="shared" si="23"/>
        <v>6.3479191304837534E-2</v>
      </c>
      <c r="Z34" s="7">
        <f t="shared" si="24"/>
        <v>6.2691899737620724E-2</v>
      </c>
      <c r="AA34" s="7">
        <f t="shared" si="25"/>
        <v>6.2113697062190006E-2</v>
      </c>
      <c r="AC34" s="9" t="s">
        <v>37</v>
      </c>
      <c r="AD34" s="87">
        <v>-3398.4814090019572</v>
      </c>
      <c r="AE34" s="89"/>
    </row>
    <row r="35" spans="2:31">
      <c r="B35" s="9" t="s">
        <v>31</v>
      </c>
      <c r="C35" s="31">
        <f>D35/0.959</f>
        <v>27294.05630865485</v>
      </c>
      <c r="D35" s="29">
        <v>26175</v>
      </c>
      <c r="E35" s="29">
        <v>25745</v>
      </c>
      <c r="F35" s="29">
        <v>21016</v>
      </c>
      <c r="G35" s="29">
        <v>20183</v>
      </c>
      <c r="H35" s="29">
        <v>21511</v>
      </c>
      <c r="I35" s="29">
        <v>21144</v>
      </c>
      <c r="J35" s="29">
        <v>21889</v>
      </c>
      <c r="K35" s="29">
        <v>21012</v>
      </c>
      <c r="L35" s="30">
        <v>22651</v>
      </c>
      <c r="M35" s="43">
        <f t="shared" si="15"/>
        <v>1.0780030458785457</v>
      </c>
      <c r="N35" s="46">
        <f t="shared" si="26"/>
        <v>0.82988764087870104</v>
      </c>
      <c r="O35" s="82">
        <f t="shared" si="16"/>
        <v>-4643.05630865485</v>
      </c>
      <c r="P35" s="15"/>
      <c r="Q35" s="9" t="s">
        <v>31</v>
      </c>
      <c r="R35" s="7">
        <f t="shared" si="17"/>
        <v>0.13375590314444222</v>
      </c>
      <c r="S35" s="7">
        <f t="shared" si="14"/>
        <v>0.12982986955012152</v>
      </c>
      <c r="T35" s="7">
        <f t="shared" si="18"/>
        <v>0.12884740503478304</v>
      </c>
      <c r="U35" s="7">
        <f t="shared" si="19"/>
        <v>0.11007751937984496</v>
      </c>
      <c r="V35" s="7">
        <f t="shared" si="20"/>
        <v>0.11776066281580022</v>
      </c>
      <c r="W35" s="7">
        <f t="shared" si="21"/>
        <v>0.12419028924426996</v>
      </c>
      <c r="X35" s="7">
        <f t="shared" si="22"/>
        <v>0.1226663572547427</v>
      </c>
      <c r="Y35" s="7">
        <f t="shared" si="23"/>
        <v>0.12326969645773497</v>
      </c>
      <c r="Z35" s="7">
        <f t="shared" si="24"/>
        <v>0.11730028470942891</v>
      </c>
      <c r="AA35" s="7">
        <f t="shared" si="25"/>
        <v>0.12345887611053578</v>
      </c>
      <c r="AC35" s="9" t="s">
        <v>28</v>
      </c>
      <c r="AD35" s="3">
        <v>-2670.0682976554526</v>
      </c>
      <c r="AE35" s="3"/>
    </row>
    <row r="36" spans="2:31">
      <c r="B36" s="9" t="s">
        <v>32</v>
      </c>
      <c r="C36" s="31">
        <f>D36/0.941</f>
        <v>2618.4909670563234</v>
      </c>
      <c r="D36" s="29">
        <v>2464</v>
      </c>
      <c r="E36" s="29">
        <v>2592</v>
      </c>
      <c r="F36" s="29">
        <v>2321</v>
      </c>
      <c r="G36" s="29">
        <v>2056</v>
      </c>
      <c r="H36" s="29">
        <v>2432</v>
      </c>
      <c r="I36" s="29">
        <v>2909</v>
      </c>
      <c r="J36" s="29">
        <v>3421</v>
      </c>
      <c r="K36" s="29">
        <v>3472</v>
      </c>
      <c r="L36" s="30">
        <v>3326</v>
      </c>
      <c r="M36" s="43">
        <f t="shared" si="15"/>
        <v>0.95794930875576034</v>
      </c>
      <c r="N36" s="46">
        <f t="shared" si="26"/>
        <v>1.2701972402597401</v>
      </c>
      <c r="O36" s="17">
        <f t="shared" si="16"/>
        <v>707.50903294367663</v>
      </c>
      <c r="P36" s="15"/>
      <c r="Q36" s="9" t="s">
        <v>32</v>
      </c>
      <c r="R36" s="7">
        <f t="shared" si="17"/>
        <v>1.2832047395722671E-2</v>
      </c>
      <c r="S36" s="7">
        <f t="shared" si="14"/>
        <v>1.2221615991270274E-2</v>
      </c>
      <c r="T36" s="7">
        <f t="shared" si="18"/>
        <v>1.2972323707522146E-2</v>
      </c>
      <c r="U36" s="7">
        <f t="shared" si="19"/>
        <v>1.2156924366226693E-2</v>
      </c>
      <c r="V36" s="7">
        <f t="shared" si="20"/>
        <v>1.1996032440632475E-2</v>
      </c>
      <c r="W36" s="7">
        <f t="shared" si="21"/>
        <v>1.4040759771375786E-2</v>
      </c>
      <c r="X36" s="7">
        <f t="shared" si="22"/>
        <v>1.687648662760341E-2</v>
      </c>
      <c r="Y36" s="7">
        <f t="shared" si="23"/>
        <v>1.9265641718758799E-2</v>
      </c>
      <c r="Z36" s="7">
        <f t="shared" si="24"/>
        <v>1.9382571316920671E-2</v>
      </c>
      <c r="AA36" s="7">
        <f t="shared" si="25"/>
        <v>1.8128304354935412E-2</v>
      </c>
      <c r="AC36" s="9" t="s">
        <v>34</v>
      </c>
      <c r="AD36" s="3">
        <v>-1613.3832853025942</v>
      </c>
      <c r="AE36" s="3"/>
    </row>
    <row r="37" spans="2:31">
      <c r="B37" s="9" t="s">
        <v>33</v>
      </c>
      <c r="C37" s="28">
        <f>D37/0.975</f>
        <v>2070.7692307692309</v>
      </c>
      <c r="D37" s="29">
        <v>2019</v>
      </c>
      <c r="E37" s="29">
        <v>2281</v>
      </c>
      <c r="F37" s="29">
        <v>1992</v>
      </c>
      <c r="G37" s="29">
        <v>1647</v>
      </c>
      <c r="H37" s="29">
        <v>1662</v>
      </c>
      <c r="I37" s="29">
        <v>1288</v>
      </c>
      <c r="J37" s="29">
        <v>1390</v>
      </c>
      <c r="K37" s="29">
        <v>1264</v>
      </c>
      <c r="L37" s="30">
        <v>1268</v>
      </c>
      <c r="M37" s="43">
        <f t="shared" si="15"/>
        <v>1.0031645569620253</v>
      </c>
      <c r="N37" s="46">
        <f t="shared" si="26"/>
        <v>0.61233283803863292</v>
      </c>
      <c r="O37" s="17">
        <f t="shared" si="16"/>
        <v>-802.76923076923094</v>
      </c>
      <c r="P37" s="15"/>
      <c r="Q37" s="9" t="s">
        <v>33</v>
      </c>
      <c r="R37" s="7">
        <f t="shared" si="17"/>
        <v>1.0147909329894352E-2</v>
      </c>
      <c r="S37" s="7">
        <f t="shared" si="14"/>
        <v>1.0014384207132583E-2</v>
      </c>
      <c r="T37" s="7">
        <f t="shared" si="18"/>
        <v>1.1415845052800161E-2</v>
      </c>
      <c r="U37" s="7">
        <f t="shared" si="19"/>
        <v>1.0433689503456946E-2</v>
      </c>
      <c r="V37" s="7">
        <f t="shared" si="20"/>
        <v>9.6096621739891475E-3</v>
      </c>
      <c r="W37" s="7">
        <f t="shared" si="21"/>
        <v>9.595288955603026E-3</v>
      </c>
      <c r="X37" s="7">
        <f t="shared" si="22"/>
        <v>7.4722979636827752E-3</v>
      </c>
      <c r="Y37" s="7">
        <f t="shared" si="23"/>
        <v>7.8278988567888723E-3</v>
      </c>
      <c r="Z37" s="7">
        <f t="shared" si="24"/>
        <v>7.0563278066208901E-3</v>
      </c>
      <c r="AA37" s="7">
        <f t="shared" si="25"/>
        <v>6.9112116422303371E-3</v>
      </c>
      <c r="AC37" s="9" t="s">
        <v>30</v>
      </c>
      <c r="AD37" s="3">
        <v>-1541.8818737270885</v>
      </c>
      <c r="AE37" s="3"/>
    </row>
    <row r="38" spans="2:31">
      <c r="B38" s="9" t="s">
        <v>34</v>
      </c>
      <c r="C38" s="28">
        <f>D38/1.041</f>
        <v>6161.3832853025942</v>
      </c>
      <c r="D38" s="29">
        <v>6414</v>
      </c>
      <c r="E38" s="29">
        <v>6088</v>
      </c>
      <c r="F38" s="29">
        <v>5766</v>
      </c>
      <c r="G38" s="29">
        <v>5262</v>
      </c>
      <c r="H38" s="29">
        <v>5462</v>
      </c>
      <c r="I38" s="29">
        <v>3768</v>
      </c>
      <c r="J38" s="29">
        <v>3916</v>
      </c>
      <c r="K38" s="29">
        <v>4088</v>
      </c>
      <c r="L38" s="30">
        <v>4548</v>
      </c>
      <c r="M38" s="43">
        <f t="shared" si="15"/>
        <v>1.1125244618395302</v>
      </c>
      <c r="N38" s="46">
        <f t="shared" si="26"/>
        <v>0.73814593077642654</v>
      </c>
      <c r="O38" s="17">
        <f t="shared" si="16"/>
        <v>-1613.3832853025942</v>
      </c>
      <c r="P38" s="15"/>
      <c r="Q38" s="9" t="s">
        <v>34</v>
      </c>
      <c r="R38" s="7">
        <f t="shared" si="17"/>
        <v>3.0194170358012813E-2</v>
      </c>
      <c r="S38" s="7">
        <f t="shared" si="14"/>
        <v>3.1813898120132932E-2</v>
      </c>
      <c r="T38" s="7">
        <f t="shared" si="18"/>
        <v>3.0468945498223311E-2</v>
      </c>
      <c r="U38" s="7">
        <f t="shared" si="19"/>
        <v>3.0201131363922062E-2</v>
      </c>
      <c r="V38" s="7">
        <f t="shared" si="20"/>
        <v>3.0701907929284088E-2</v>
      </c>
      <c r="W38" s="7">
        <f t="shared" si="21"/>
        <v>3.1533976098377693E-2</v>
      </c>
      <c r="X38" s="7">
        <f t="shared" si="22"/>
        <v>2.185995242791669E-2</v>
      </c>
      <c r="Y38" s="7">
        <f t="shared" si="23"/>
        <v>2.2053274764881454E-2</v>
      </c>
      <c r="Z38" s="7">
        <f t="shared" si="24"/>
        <v>2.2821414615084017E-2</v>
      </c>
      <c r="AA38" s="7">
        <f t="shared" si="25"/>
        <v>2.4788793808252031E-2</v>
      </c>
      <c r="AC38" s="9" t="s">
        <v>26</v>
      </c>
      <c r="AD38" s="3">
        <v>-1487.1683168316831</v>
      </c>
      <c r="AE38" s="3"/>
    </row>
    <row r="39" spans="2:31">
      <c r="B39" s="9" t="s">
        <v>35</v>
      </c>
      <c r="C39" s="31">
        <f>D39/0.981</f>
        <v>14640.163098878695</v>
      </c>
      <c r="D39" s="29">
        <v>14362</v>
      </c>
      <c r="E39" s="29">
        <v>13597</v>
      </c>
      <c r="F39" s="29">
        <v>12736</v>
      </c>
      <c r="G39" s="29">
        <v>9268</v>
      </c>
      <c r="H39" s="29">
        <v>9755</v>
      </c>
      <c r="I39" s="29">
        <v>9970</v>
      </c>
      <c r="J39" s="29">
        <v>13311</v>
      </c>
      <c r="K39" s="29">
        <v>13266</v>
      </c>
      <c r="L39" s="30">
        <v>13759</v>
      </c>
      <c r="M39" s="43">
        <f t="shared" si="15"/>
        <v>1.0371626714910298</v>
      </c>
      <c r="N39" s="46">
        <f t="shared" si="26"/>
        <v>0.93981193427099297</v>
      </c>
      <c r="O39" s="17">
        <f t="shared" si="16"/>
        <v>-881.16309887869465</v>
      </c>
      <c r="P39" s="15"/>
      <c r="Q39" s="9" t="s">
        <v>35</v>
      </c>
      <c r="R39" s="7">
        <f t="shared" si="17"/>
        <v>7.1744859588771151E-2</v>
      </c>
      <c r="S39" s="7">
        <f t="shared" si="14"/>
        <v>7.1236545806259613E-2</v>
      </c>
      <c r="T39" s="7">
        <f t="shared" si="18"/>
        <v>6.8049647164806562E-2</v>
      </c>
      <c r="U39" s="7">
        <f t="shared" si="19"/>
        <v>6.6708569034150428E-2</v>
      </c>
      <c r="V39" s="7">
        <f t="shared" si="20"/>
        <v>5.4075500320905537E-2</v>
      </c>
      <c r="W39" s="7">
        <f t="shared" si="21"/>
        <v>5.6318919230991284E-2</v>
      </c>
      <c r="X39" s="7">
        <f t="shared" si="22"/>
        <v>5.7840691535650052E-2</v>
      </c>
      <c r="Y39" s="7">
        <f t="shared" si="23"/>
        <v>7.4961986822098328E-2</v>
      </c>
      <c r="Z39" s="7">
        <f t="shared" si="24"/>
        <v>7.4057946742589184E-2</v>
      </c>
      <c r="AA39" s="7">
        <f t="shared" si="25"/>
        <v>7.499318689704039E-2</v>
      </c>
      <c r="AC39" s="9" t="s">
        <v>35</v>
      </c>
      <c r="AD39" s="3">
        <v>-881.16309887869465</v>
      </c>
      <c r="AE39" s="3"/>
    </row>
    <row r="40" spans="2:31">
      <c r="B40" s="9" t="s">
        <v>36</v>
      </c>
      <c r="C40" s="31">
        <f>D40/0.873</f>
        <v>5109.9656357388312</v>
      </c>
      <c r="D40" s="29">
        <v>4461</v>
      </c>
      <c r="E40" s="29">
        <v>4605</v>
      </c>
      <c r="F40" s="29">
        <v>4501</v>
      </c>
      <c r="G40" s="29">
        <v>4412</v>
      </c>
      <c r="H40" s="29">
        <v>4910</v>
      </c>
      <c r="I40" s="29">
        <v>4763</v>
      </c>
      <c r="J40" s="29">
        <v>4693</v>
      </c>
      <c r="K40" s="29">
        <v>4936</v>
      </c>
      <c r="L40" s="30">
        <v>5262</v>
      </c>
      <c r="M40" s="43">
        <f t="shared" si="15"/>
        <v>1.0660453808752026</v>
      </c>
      <c r="N40" s="46">
        <f t="shared" si="26"/>
        <v>1.0297525218560861</v>
      </c>
      <c r="O40" s="17">
        <f t="shared" si="16"/>
        <v>152.03436426116878</v>
      </c>
      <c r="P40" s="85"/>
      <c r="Q40" s="9" t="s">
        <v>36</v>
      </c>
      <c r="R40" s="7">
        <f t="shared" si="17"/>
        <v>2.5041644998313406E-2</v>
      </c>
      <c r="S40" s="7">
        <f t="shared" si="14"/>
        <v>2.2126878627052229E-2</v>
      </c>
      <c r="T40" s="7">
        <f t="shared" si="18"/>
        <v>2.3046894549822332E-2</v>
      </c>
      <c r="U40" s="7">
        <f t="shared" si="19"/>
        <v>2.3575319505552063E-2</v>
      </c>
      <c r="V40" s="7">
        <f t="shared" si="20"/>
        <v>2.5742458719878639E-2</v>
      </c>
      <c r="W40" s="7">
        <f t="shared" si="21"/>
        <v>2.8347093123953584E-2</v>
      </c>
      <c r="X40" s="7">
        <f t="shared" si="22"/>
        <v>2.763241863433312E-2</v>
      </c>
      <c r="Y40" s="7">
        <f t="shared" si="23"/>
        <v>2.6429013910007321E-2</v>
      </c>
      <c r="Z40" s="7">
        <f t="shared" si="24"/>
        <v>2.7555406687880309E-2</v>
      </c>
      <c r="AA40" s="7">
        <f t="shared" si="25"/>
        <v>2.8680438218782363E-2</v>
      </c>
      <c r="AC40" s="9" t="s">
        <v>39</v>
      </c>
      <c r="AD40" s="3">
        <v>-806.20654396728014</v>
      </c>
      <c r="AE40" s="3"/>
    </row>
    <row r="41" spans="2:31">
      <c r="B41" s="9" t="s">
        <v>37</v>
      </c>
      <c r="C41" s="28">
        <f>D41/1.022</f>
        <v>10114.481409001957</v>
      </c>
      <c r="D41" s="29">
        <v>10337</v>
      </c>
      <c r="E41" s="29">
        <v>10130</v>
      </c>
      <c r="F41" s="29">
        <v>12048</v>
      </c>
      <c r="G41" s="29">
        <v>10020</v>
      </c>
      <c r="H41" s="29">
        <v>8831</v>
      </c>
      <c r="I41" s="29">
        <v>8005</v>
      </c>
      <c r="J41" s="29">
        <v>7774</v>
      </c>
      <c r="K41" s="29">
        <v>7359</v>
      </c>
      <c r="L41" s="30">
        <v>6716</v>
      </c>
      <c r="M41" s="43">
        <f t="shared" si="15"/>
        <v>0.91262399782579151</v>
      </c>
      <c r="N41" s="46">
        <f t="shared" si="26"/>
        <v>0.66399845216213604</v>
      </c>
      <c r="O41" s="82">
        <f t="shared" si="16"/>
        <v>-3398.4814090019572</v>
      </c>
      <c r="P41" s="83"/>
      <c r="Q41" s="9" t="s">
        <v>37</v>
      </c>
      <c r="R41" s="7">
        <f t="shared" si="17"/>
        <v>4.9566527613183545E-2</v>
      </c>
      <c r="S41" s="7">
        <f t="shared" si="14"/>
        <v>5.1272258320519813E-2</v>
      </c>
      <c r="T41" s="7">
        <f t="shared" si="18"/>
        <v>5.0698163255092341E-2</v>
      </c>
      <c r="U41" s="7">
        <f t="shared" si="19"/>
        <v>6.3104965430546819E-2</v>
      </c>
      <c r="V41" s="7">
        <f t="shared" si="20"/>
        <v>5.846315420969718E-2</v>
      </c>
      <c r="W41" s="7">
        <f t="shared" si="21"/>
        <v>5.0984354252063969E-2</v>
      </c>
      <c r="X41" s="7">
        <f t="shared" si="22"/>
        <v>4.6440795962174396E-2</v>
      </c>
      <c r="Y41" s="7">
        <f t="shared" si="23"/>
        <v>4.3779917778904096E-2</v>
      </c>
      <c r="Z41" s="7">
        <f t="shared" si="24"/>
        <v>4.1081895829844249E-2</v>
      </c>
      <c r="AA41" s="7">
        <f t="shared" si="25"/>
        <v>3.6605439581402957E-2</v>
      </c>
      <c r="AC41" s="9" t="s">
        <v>33</v>
      </c>
      <c r="AD41" s="3">
        <v>-802.76923076923094</v>
      </c>
      <c r="AE41" s="3"/>
    </row>
    <row r="42" spans="2:31">
      <c r="B42" s="9" t="s">
        <v>38</v>
      </c>
      <c r="C42" s="31">
        <f>D42/1.09</f>
        <v>8184.4036697247702</v>
      </c>
      <c r="D42" s="29">
        <v>8921</v>
      </c>
      <c r="E42" s="29">
        <v>9809</v>
      </c>
      <c r="F42" s="29">
        <v>8400</v>
      </c>
      <c r="G42" s="29">
        <v>6648</v>
      </c>
      <c r="H42" s="29">
        <v>6016</v>
      </c>
      <c r="I42" s="29">
        <v>6320</v>
      </c>
      <c r="J42" s="29">
        <v>6701</v>
      </c>
      <c r="K42" s="29">
        <v>7268</v>
      </c>
      <c r="L42" s="30">
        <v>7580</v>
      </c>
      <c r="M42" s="43">
        <f t="shared" si="15"/>
        <v>1.0429279031370391</v>
      </c>
      <c r="N42" s="46">
        <f t="shared" si="26"/>
        <v>0.92615177670664728</v>
      </c>
      <c r="O42" s="17">
        <f t="shared" si="16"/>
        <v>-604.40366972477023</v>
      </c>
      <c r="P42" s="15"/>
      <c r="Q42" s="9" t="s">
        <v>38</v>
      </c>
      <c r="R42" s="7">
        <f t="shared" si="17"/>
        <v>4.0108084051823187E-2</v>
      </c>
      <c r="S42" s="7">
        <f t="shared" si="14"/>
        <v>4.4248797182679434E-2</v>
      </c>
      <c r="T42" s="7">
        <f t="shared" si="18"/>
        <v>4.909163705520244E-2</v>
      </c>
      <c r="U42" s="7">
        <f t="shared" si="19"/>
        <v>4.3997485857950977E-2</v>
      </c>
      <c r="V42" s="7">
        <f t="shared" si="20"/>
        <v>3.8788727463679326E-2</v>
      </c>
      <c r="W42" s="7">
        <f t="shared" si="21"/>
        <v>3.4732405750245367E-2</v>
      </c>
      <c r="X42" s="7">
        <f t="shared" si="22"/>
        <v>3.6665312989499335E-2</v>
      </c>
      <c r="Y42" s="7">
        <f t="shared" si="23"/>
        <v>3.7737230388015991E-2</v>
      </c>
      <c r="Z42" s="7">
        <f t="shared" si="24"/>
        <v>4.0573884888070115E-2</v>
      </c>
      <c r="AA42" s="7">
        <f t="shared" si="25"/>
        <v>4.1314656347086719E-2</v>
      </c>
      <c r="AC42" s="9" t="s">
        <v>38</v>
      </c>
      <c r="AD42" s="3">
        <v>-604.40366972477023</v>
      </c>
      <c r="AE42" s="3"/>
    </row>
    <row r="43" spans="2:31">
      <c r="B43" s="9" t="s">
        <v>39</v>
      </c>
      <c r="C43" s="31">
        <f>D43/0.978</f>
        <v>3191.2065439672801</v>
      </c>
      <c r="D43" s="29">
        <v>3121</v>
      </c>
      <c r="E43" s="29">
        <v>3041</v>
      </c>
      <c r="F43" s="29">
        <v>2217</v>
      </c>
      <c r="G43" s="29">
        <v>1882</v>
      </c>
      <c r="H43" s="29">
        <v>2213</v>
      </c>
      <c r="I43" s="29">
        <v>2277</v>
      </c>
      <c r="J43" s="29">
        <v>2611</v>
      </c>
      <c r="K43" s="29">
        <v>2377</v>
      </c>
      <c r="L43" s="30">
        <v>2385</v>
      </c>
      <c r="M43" s="43">
        <f t="shared" si="15"/>
        <v>1.0033655868742113</v>
      </c>
      <c r="N43" s="46">
        <f t="shared" si="26"/>
        <v>0.74736622877282921</v>
      </c>
      <c r="O43" s="17">
        <f t="shared" si="16"/>
        <v>-806.20654396728014</v>
      </c>
      <c r="P43" s="15"/>
      <c r="Q43" s="9" t="s">
        <v>39</v>
      </c>
      <c r="R43" s="7">
        <f t="shared" si="17"/>
        <v>1.5638669041414973E-2</v>
      </c>
      <c r="S43" s="7">
        <f t="shared" si="14"/>
        <v>1.5480382917514012E-2</v>
      </c>
      <c r="T43" s="7">
        <f t="shared" si="18"/>
        <v>1.5219458485561284E-2</v>
      </c>
      <c r="U43" s="7">
        <f t="shared" si="19"/>
        <v>1.1612193588937775E-2</v>
      </c>
      <c r="V43" s="7">
        <f t="shared" si="20"/>
        <v>1.0980804014236536E-2</v>
      </c>
      <c r="W43" s="7">
        <f t="shared" si="21"/>
        <v>1.2776398591305351E-2</v>
      </c>
      <c r="X43" s="7">
        <f t="shared" si="22"/>
        <v>1.3209955328653478E-2</v>
      </c>
      <c r="Y43" s="7">
        <f t="shared" si="23"/>
        <v>1.4704060370558089E-2</v>
      </c>
      <c r="Z43" s="7">
        <f t="shared" si="24"/>
        <v>1.3269692402166024E-2</v>
      </c>
      <c r="AA43" s="7">
        <f t="shared" si="25"/>
        <v>1.2999400446939554E-2</v>
      </c>
      <c r="AC43" s="91" t="s">
        <v>47</v>
      </c>
      <c r="AD43" s="3">
        <v>-475.78692138133727</v>
      </c>
      <c r="AE43" s="86"/>
    </row>
    <row r="44" spans="2:31">
      <c r="B44" s="9" t="s">
        <v>40</v>
      </c>
      <c r="C44" s="31">
        <f>D44/1.013</f>
        <v>15460.019743336625</v>
      </c>
      <c r="D44" s="29">
        <v>15661</v>
      </c>
      <c r="E44" s="29">
        <v>16206</v>
      </c>
      <c r="F44" s="29">
        <v>15200</v>
      </c>
      <c r="G44" s="29">
        <v>13574</v>
      </c>
      <c r="H44" s="29">
        <v>15851</v>
      </c>
      <c r="I44" s="29">
        <v>16003</v>
      </c>
      <c r="J44" s="29">
        <v>18429</v>
      </c>
      <c r="K44" s="29">
        <v>18941</v>
      </c>
      <c r="L44" s="30">
        <v>20864</v>
      </c>
      <c r="M44" s="43">
        <f t="shared" si="15"/>
        <v>1.1015257906129561</v>
      </c>
      <c r="N44" s="46">
        <f t="shared" si="26"/>
        <v>1.3495454951791073</v>
      </c>
      <c r="O44" s="17">
        <f t="shared" si="16"/>
        <v>5403.9802566633753</v>
      </c>
      <c r="P44" s="85"/>
      <c r="Q44" s="9" t="s">
        <v>40</v>
      </c>
      <c r="R44" s="7">
        <f t="shared" si="17"/>
        <v>7.5762608533389147E-2</v>
      </c>
      <c r="S44" s="7">
        <f t="shared" si="14"/>
        <v>7.7679678587371653E-2</v>
      </c>
      <c r="T44" s="7">
        <f t="shared" si="18"/>
        <v>8.1107051699114155E-2</v>
      </c>
      <c r="U44" s="7">
        <f t="shared" si="19"/>
        <v>7.9614498219149385E-2</v>
      </c>
      <c r="V44" s="7">
        <f t="shared" si="20"/>
        <v>7.9199486551140674E-2</v>
      </c>
      <c r="W44" s="7">
        <f t="shared" si="21"/>
        <v>9.1513192078979275E-2</v>
      </c>
      <c r="X44" s="7">
        <f t="shared" si="22"/>
        <v>9.2840981609328771E-2</v>
      </c>
      <c r="Y44" s="7">
        <f t="shared" si="23"/>
        <v>0.10378442304443318</v>
      </c>
      <c r="Z44" s="7">
        <f t="shared" si="24"/>
        <v>0.10573884888070116</v>
      </c>
      <c r="AA44" s="7">
        <f t="shared" si="25"/>
        <v>0.11371886411947457</v>
      </c>
      <c r="AC44" s="9" t="s">
        <v>41</v>
      </c>
      <c r="AD44" s="3">
        <v>-470.62104187946898</v>
      </c>
      <c r="AE44" s="3"/>
    </row>
    <row r="45" spans="2:31">
      <c r="B45" s="9" t="s">
        <v>41</v>
      </c>
      <c r="C45" s="31">
        <f>D45/0.979</f>
        <v>10648.621041879469</v>
      </c>
      <c r="D45" s="29">
        <v>10425</v>
      </c>
      <c r="E45" s="29">
        <v>10056</v>
      </c>
      <c r="F45" s="29">
        <v>9595</v>
      </c>
      <c r="G45" s="29">
        <v>9651</v>
      </c>
      <c r="H45" s="29">
        <v>9365</v>
      </c>
      <c r="I45" s="29">
        <v>9891</v>
      </c>
      <c r="J45" s="29">
        <v>10862</v>
      </c>
      <c r="K45" s="29">
        <v>10011</v>
      </c>
      <c r="L45" s="30">
        <v>10178</v>
      </c>
      <c r="M45" s="43">
        <f t="shared" si="15"/>
        <v>1.0166816501847966</v>
      </c>
      <c r="N45" s="46">
        <f t="shared" si="26"/>
        <v>0.95580450839328535</v>
      </c>
      <c r="O45" s="17">
        <f t="shared" si="16"/>
        <v>-470.62104187946898</v>
      </c>
      <c r="P45" s="15"/>
      <c r="Q45" s="9" t="s">
        <v>41</v>
      </c>
      <c r="R45" s="7">
        <f t="shared" si="17"/>
        <v>5.2184105894434382E-2</v>
      </c>
      <c r="S45" s="7">
        <f t="shared" si="14"/>
        <v>5.1708744605922327E-2</v>
      </c>
      <c r="T45" s="7">
        <f t="shared" si="18"/>
        <v>5.0327811420849806E-2</v>
      </c>
      <c r="U45" s="7">
        <f t="shared" si="19"/>
        <v>5.0256652000838051E-2</v>
      </c>
      <c r="V45" s="7">
        <f t="shared" si="20"/>
        <v>5.6310169788202344E-2</v>
      </c>
      <c r="W45" s="7">
        <f t="shared" si="21"/>
        <v>5.4067317129495987E-2</v>
      </c>
      <c r="X45" s="7">
        <f t="shared" si="22"/>
        <v>5.7382375123281315E-2</v>
      </c>
      <c r="Y45" s="7">
        <f t="shared" si="23"/>
        <v>6.1170242721180379E-2</v>
      </c>
      <c r="Z45" s="7">
        <f t="shared" si="24"/>
        <v>5.5886786132976048E-2</v>
      </c>
      <c r="AA45" s="7">
        <f t="shared" si="25"/>
        <v>5.5475009538344146E-2</v>
      </c>
      <c r="AC45" s="9" t="s">
        <v>45</v>
      </c>
      <c r="AD45" s="3">
        <v>-397.16411682892908</v>
      </c>
      <c r="AE45" s="3"/>
    </row>
    <row r="46" spans="2:31">
      <c r="B46" s="9" t="s">
        <v>42</v>
      </c>
      <c r="C46" s="31">
        <f>D46/0.922</f>
        <v>18733.188720173534</v>
      </c>
      <c r="D46" s="29">
        <v>17272</v>
      </c>
      <c r="E46" s="29">
        <v>13337</v>
      </c>
      <c r="F46" s="29">
        <v>13514</v>
      </c>
      <c r="G46" s="29">
        <v>10262</v>
      </c>
      <c r="H46" s="29">
        <v>10806</v>
      </c>
      <c r="I46" s="29">
        <v>10111</v>
      </c>
      <c r="J46" s="29">
        <v>10857</v>
      </c>
      <c r="K46" s="29">
        <v>12894</v>
      </c>
      <c r="L46" s="30">
        <v>12834</v>
      </c>
      <c r="M46" s="43">
        <f t="shared" si="15"/>
        <v>0.99534667287110279</v>
      </c>
      <c r="N46" s="46">
        <f t="shared" si="26"/>
        <v>0.68509425660027801</v>
      </c>
      <c r="O46" s="82">
        <f t="shared" si="16"/>
        <v>-5899.1887201735335</v>
      </c>
      <c r="P46" s="83"/>
      <c r="Q46" s="9" t="s">
        <v>42</v>
      </c>
      <c r="R46" s="7">
        <f t="shared" si="17"/>
        <v>9.180293862175215E-2</v>
      </c>
      <c r="S46" s="7">
        <f t="shared" si="14"/>
        <v>8.5670353653092599E-2</v>
      </c>
      <c r="T46" s="7">
        <f t="shared" si="18"/>
        <v>6.6748410990440918E-2</v>
      </c>
      <c r="U46" s="7">
        <f t="shared" si="19"/>
        <v>7.078357427194637E-2</v>
      </c>
      <c r="V46" s="7">
        <f t="shared" si="20"/>
        <v>5.9875138572845557E-2</v>
      </c>
      <c r="W46" s="7">
        <f t="shared" si="21"/>
        <v>6.2386698227585011E-2</v>
      </c>
      <c r="X46" s="7">
        <f t="shared" si="22"/>
        <v>5.8658699309624647E-2</v>
      </c>
      <c r="Y46" s="7">
        <f t="shared" si="23"/>
        <v>6.1142084811623587E-2</v>
      </c>
      <c r="Z46" s="7">
        <f t="shared" si="24"/>
        <v>7.198124267291911E-2</v>
      </c>
      <c r="AA46" s="7">
        <f t="shared" si="25"/>
        <v>6.9951490706927563E-2</v>
      </c>
      <c r="AC46" s="9" t="s">
        <v>46</v>
      </c>
      <c r="AD46" s="3">
        <v>-224.92545260915904</v>
      </c>
      <c r="AE46" s="86"/>
    </row>
    <row r="47" spans="2:31">
      <c r="B47" s="9" t="s">
        <v>43</v>
      </c>
      <c r="C47" s="31">
        <f>D47/1.069</f>
        <v>8434.9859681945745</v>
      </c>
      <c r="D47" s="29">
        <v>9017</v>
      </c>
      <c r="E47" s="29">
        <v>9177</v>
      </c>
      <c r="F47" s="29">
        <v>9304</v>
      </c>
      <c r="G47" s="29">
        <v>8208</v>
      </c>
      <c r="H47" s="29">
        <v>7668</v>
      </c>
      <c r="I47" s="29">
        <v>7372</v>
      </c>
      <c r="J47" s="29">
        <v>8390</v>
      </c>
      <c r="K47" s="29">
        <v>8358</v>
      </c>
      <c r="L47" s="30">
        <v>8681</v>
      </c>
      <c r="M47" s="43">
        <f t="shared" si="15"/>
        <v>1.0386456089973677</v>
      </c>
      <c r="N47" s="46">
        <f t="shared" si="26"/>
        <v>1.0291659088388598</v>
      </c>
      <c r="O47" s="17">
        <f t="shared" si="16"/>
        <v>246.01403180542547</v>
      </c>
      <c r="P47" s="15"/>
      <c r="Q47" s="9" t="s">
        <v>43</v>
      </c>
      <c r="R47" s="7">
        <f t="shared" si="17"/>
        <v>4.133607527690214E-2</v>
      </c>
      <c r="S47" s="7">
        <f t="shared" si="14"/>
        <v>4.4724964039482167E-2</v>
      </c>
      <c r="T47" s="7">
        <f t="shared" si="18"/>
        <v>4.5928632200590562E-2</v>
      </c>
      <c r="U47" s="7">
        <f t="shared" si="19"/>
        <v>4.8732453383616176E-2</v>
      </c>
      <c r="V47" s="7">
        <f t="shared" si="20"/>
        <v>4.7890775424470504E-2</v>
      </c>
      <c r="W47" s="7">
        <f t="shared" si="21"/>
        <v>4.4269961318630563E-2</v>
      </c>
      <c r="X47" s="7">
        <f t="shared" si="22"/>
        <v>4.276846318965017E-2</v>
      </c>
      <c r="Y47" s="7">
        <f t="shared" si="23"/>
        <v>4.724897223630118E-2</v>
      </c>
      <c r="Z47" s="7">
        <f t="shared" si="24"/>
        <v>4.6658851113716295E-2</v>
      </c>
      <c r="AA47" s="7">
        <f t="shared" si="25"/>
        <v>4.7315637433912899E-2</v>
      </c>
      <c r="AC47" s="9" t="s">
        <v>36</v>
      </c>
      <c r="AD47" s="3">
        <v>152.03436426116878</v>
      </c>
      <c r="AE47" s="88"/>
    </row>
    <row r="48" spans="2:31">
      <c r="B48" s="9" t="s">
        <v>44</v>
      </c>
      <c r="C48" s="31">
        <f>D48/1.02</f>
        <v>7200.9803921568628</v>
      </c>
      <c r="D48" s="29">
        <v>7345</v>
      </c>
      <c r="E48" s="29">
        <v>7748</v>
      </c>
      <c r="F48" s="29">
        <v>9303</v>
      </c>
      <c r="G48" s="29">
        <v>9169</v>
      </c>
      <c r="H48" s="29">
        <v>9592</v>
      </c>
      <c r="I48" s="29">
        <v>8511</v>
      </c>
      <c r="J48" s="29">
        <v>9068</v>
      </c>
      <c r="K48" s="29">
        <v>10170</v>
      </c>
      <c r="L48" s="30">
        <v>10210</v>
      </c>
      <c r="M48" s="43">
        <f t="shared" si="15"/>
        <v>1.0039331366764994</v>
      </c>
      <c r="N48" s="46">
        <f t="shared" si="26"/>
        <v>1.41786249149081</v>
      </c>
      <c r="O48" s="17">
        <f t="shared" si="16"/>
        <v>3009.0196078431372</v>
      </c>
      <c r="P48" s="85"/>
      <c r="Q48" s="9" t="s">
        <v>44</v>
      </c>
      <c r="R48" s="7">
        <f t="shared" si="17"/>
        <v>3.5288768550423989E-2</v>
      </c>
      <c r="S48" s="7">
        <f t="shared" si="14"/>
        <v>3.6431724616834485E-2</v>
      </c>
      <c r="T48" s="7">
        <f t="shared" si="18"/>
        <v>3.877683799609629E-2</v>
      </c>
      <c r="U48" s="7">
        <f t="shared" si="19"/>
        <v>4.8727215587680707E-2</v>
      </c>
      <c r="V48" s="7">
        <f t="shared" si="20"/>
        <v>5.3497870354163021E-2</v>
      </c>
      <c r="W48" s="7">
        <f t="shared" si="21"/>
        <v>5.5377865019340687E-2</v>
      </c>
      <c r="X48" s="7">
        <f t="shared" si="22"/>
        <v>4.9376341590764053E-2</v>
      </c>
      <c r="Y48" s="7">
        <f t="shared" si="23"/>
        <v>5.1067184772202512E-2</v>
      </c>
      <c r="Z48" s="7">
        <f t="shared" si="24"/>
        <v>5.6774409646625355E-2</v>
      </c>
      <c r="AA48" s="7">
        <f t="shared" si="25"/>
        <v>5.5649424974110212E-2</v>
      </c>
      <c r="AC48" s="9" t="s">
        <v>43</v>
      </c>
      <c r="AD48" s="3">
        <v>246.01403180542547</v>
      </c>
      <c r="AE48" s="3"/>
    </row>
    <row r="49" spans="2:31">
      <c r="B49" s="9" t="s">
        <v>45</v>
      </c>
      <c r="C49" s="31">
        <f>D49/0.719</f>
        <v>1278.1641168289291</v>
      </c>
      <c r="D49" s="29">
        <v>919</v>
      </c>
      <c r="E49" s="29">
        <v>1811</v>
      </c>
      <c r="F49" s="29">
        <v>1220</v>
      </c>
      <c r="G49" s="29">
        <v>1428</v>
      </c>
      <c r="H49" s="29">
        <v>1223</v>
      </c>
      <c r="I49" s="29">
        <v>8195</v>
      </c>
      <c r="J49" s="29">
        <v>783</v>
      </c>
      <c r="K49" s="29">
        <v>744</v>
      </c>
      <c r="L49" s="30">
        <v>881</v>
      </c>
      <c r="M49" s="43">
        <f t="shared" si="15"/>
        <v>1.1841397849462365</v>
      </c>
      <c r="N49" s="46">
        <f t="shared" si="26"/>
        <v>0.68926985854189338</v>
      </c>
      <c r="O49" s="17">
        <f t="shared" si="16"/>
        <v>-397.16411682892908</v>
      </c>
      <c r="P49" s="15"/>
      <c r="Q49" s="9" t="s">
        <v>45</v>
      </c>
      <c r="R49" s="7">
        <f t="shared" si="17"/>
        <v>6.2637078886314274E-3</v>
      </c>
      <c r="S49" s="7">
        <f t="shared" si="14"/>
        <v>4.55830563960121E-3</v>
      </c>
      <c r="T49" s="7">
        <f t="shared" si="18"/>
        <v>9.0636104299084124E-3</v>
      </c>
      <c r="U49" s="7">
        <f t="shared" si="19"/>
        <v>6.390111041273832E-3</v>
      </c>
      <c r="V49" s="7">
        <f t="shared" si="20"/>
        <v>8.3318746718011559E-3</v>
      </c>
      <c r="W49" s="7">
        <f t="shared" si="21"/>
        <v>7.060793256740373E-3</v>
      </c>
      <c r="X49" s="7">
        <f t="shared" si="22"/>
        <v>4.7543075941289085E-2</v>
      </c>
      <c r="Y49" s="7">
        <f t="shared" si="23"/>
        <v>4.4095286365940191E-3</v>
      </c>
      <c r="Z49" s="7">
        <f t="shared" si="24"/>
        <v>4.1534081393401444E-3</v>
      </c>
      <c r="AA49" s="7">
        <f t="shared" si="25"/>
        <v>4.8018749659344854E-3</v>
      </c>
      <c r="AC49" s="9" t="s">
        <v>32</v>
      </c>
      <c r="AD49" s="3">
        <v>707.50903294367663</v>
      </c>
      <c r="AE49" s="3"/>
    </row>
    <row r="50" spans="2:31">
      <c r="B50" s="9" t="s">
        <v>46</v>
      </c>
      <c r="C50" s="31">
        <f>D50/0.939</f>
        <v>4129.925452609159</v>
      </c>
      <c r="D50" s="35">
        <v>3878</v>
      </c>
      <c r="E50" s="35">
        <v>3750</v>
      </c>
      <c r="F50" s="35">
        <v>3402</v>
      </c>
      <c r="G50" s="35">
        <v>3121</v>
      </c>
      <c r="H50" s="35">
        <v>3416</v>
      </c>
      <c r="I50" s="35">
        <v>3267</v>
      </c>
      <c r="J50" s="35">
        <v>3465</v>
      </c>
      <c r="K50" s="35">
        <v>3845</v>
      </c>
      <c r="L50" s="38">
        <v>3905</v>
      </c>
      <c r="M50" s="43">
        <f t="shared" si="15"/>
        <v>1.0156046814044213</v>
      </c>
      <c r="N50" s="46">
        <f t="shared" si="26"/>
        <v>0.94553764827230524</v>
      </c>
      <c r="O50" s="17">
        <f t="shared" si="16"/>
        <v>-224.92545260915904</v>
      </c>
      <c r="Q50" s="9" t="s">
        <v>46</v>
      </c>
      <c r="R50" s="7">
        <f t="shared" si="17"/>
        <v>2.0238908522284854E-2</v>
      </c>
      <c r="S50" s="7">
        <f t="shared" si="14"/>
        <v>1.9235156986260601E-2</v>
      </c>
      <c r="T50" s="7">
        <f t="shared" si="18"/>
        <v>1.8767829437966069E-2</v>
      </c>
      <c r="U50" s="7">
        <f t="shared" si="19"/>
        <v>1.7818981772470145E-2</v>
      </c>
      <c r="V50" s="7">
        <f t="shared" si="20"/>
        <v>1.8209930567711068E-2</v>
      </c>
      <c r="W50" s="7">
        <f t="shared" si="21"/>
        <v>1.9721725073610068E-2</v>
      </c>
      <c r="X50" s="7">
        <f t="shared" si="22"/>
        <v>1.8953414167198469E-2</v>
      </c>
      <c r="Y50" s="7">
        <f t="shared" si="23"/>
        <v>1.9513431322858592E-2</v>
      </c>
      <c r="Z50" s="7">
        <f t="shared" si="24"/>
        <v>2.1464857924412439E-2</v>
      </c>
      <c r="AA50" s="7">
        <f t="shared" si="25"/>
        <v>2.1284133645827655E-2</v>
      </c>
      <c r="AC50" s="9" t="s">
        <v>44</v>
      </c>
      <c r="AD50" s="3">
        <v>3009.0196078431372</v>
      </c>
      <c r="AE50" s="88"/>
    </row>
    <row r="51" spans="2:31" ht="19.5" thickBot="1">
      <c r="B51" s="23" t="s">
        <v>47</v>
      </c>
      <c r="C51" s="32">
        <f>D51/1.361</f>
        <v>889.78692138133727</v>
      </c>
      <c r="D51" s="36">
        <v>1211</v>
      </c>
      <c r="E51" s="36">
        <v>1249</v>
      </c>
      <c r="F51" s="36">
        <v>1167</v>
      </c>
      <c r="G51" s="36">
        <v>867</v>
      </c>
      <c r="H51" s="36">
        <v>981</v>
      </c>
      <c r="I51" s="36">
        <v>1284</v>
      </c>
      <c r="J51" s="36">
        <v>386</v>
      </c>
      <c r="K51" s="36">
        <v>466</v>
      </c>
      <c r="L51" s="39">
        <v>414</v>
      </c>
      <c r="M51" s="42">
        <f t="shared" si="15"/>
        <v>0.88841201716738194</v>
      </c>
      <c r="N51" s="47">
        <f>L51/C51</f>
        <v>0.46527993393889344</v>
      </c>
      <c r="O51" s="17">
        <f t="shared" si="16"/>
        <v>-475.78692138133727</v>
      </c>
      <c r="Q51" s="23" t="s">
        <v>47</v>
      </c>
      <c r="R51" s="10">
        <f t="shared" si="17"/>
        <v>4.3604458029103781E-3</v>
      </c>
      <c r="S51" s="10">
        <f t="shared" si="14"/>
        <v>6.0066464957095386E-3</v>
      </c>
      <c r="T51" s="10">
        <f t="shared" si="18"/>
        <v>6.2509383914718985E-3</v>
      </c>
      <c r="U51" s="10">
        <f t="shared" si="19"/>
        <v>6.112507856693903E-3</v>
      </c>
      <c r="V51" s="10">
        <f t="shared" si="20"/>
        <v>5.0586381935935586E-3</v>
      </c>
      <c r="W51" s="10">
        <f t="shared" si="21"/>
        <v>5.6636452860689334E-3</v>
      </c>
      <c r="X51" s="10">
        <f t="shared" si="22"/>
        <v>7.449092069385624E-3</v>
      </c>
      <c r="Y51" s="10">
        <f t="shared" si="23"/>
        <v>2.1737906177845359E-3</v>
      </c>
      <c r="Z51" s="10">
        <f t="shared" si="24"/>
        <v>2.6014626249092837E-3</v>
      </c>
      <c r="AA51" s="10">
        <f t="shared" si="25"/>
        <v>2.2564997002234698E-3</v>
      </c>
      <c r="AC51" s="9" t="s">
        <v>40</v>
      </c>
      <c r="AD51" s="3">
        <v>5403.9802566633753</v>
      </c>
      <c r="AE51" s="88"/>
    </row>
    <row r="52" spans="2:31" ht="19.5" thickTop="1">
      <c r="B52" s="24" t="s">
        <v>56</v>
      </c>
      <c r="C52" s="50">
        <f>D52/0.988</f>
        <v>204058.70445344129</v>
      </c>
      <c r="D52" s="51">
        <v>201610</v>
      </c>
      <c r="E52" s="51">
        <v>199810</v>
      </c>
      <c r="F52" s="51">
        <v>190920</v>
      </c>
      <c r="G52" s="51">
        <v>171390</v>
      </c>
      <c r="H52" s="51">
        <v>173210</v>
      </c>
      <c r="I52" s="51">
        <v>172370</v>
      </c>
      <c r="J52" s="51">
        <v>177570</v>
      </c>
      <c r="K52" s="51">
        <v>179130</v>
      </c>
      <c r="L52" s="52">
        <v>183470</v>
      </c>
      <c r="M52" s="44">
        <f t="shared" si="15"/>
        <v>1.024228214146151</v>
      </c>
      <c r="N52" s="48">
        <f>L52/C52</f>
        <v>0.89910401269778284</v>
      </c>
      <c r="O52" s="17">
        <f t="shared" si="16"/>
        <v>-20588.704453441285</v>
      </c>
      <c r="Q52" s="24"/>
      <c r="R52" s="11">
        <f>SUM(R31:R51)</f>
        <v>1.0002776502334647</v>
      </c>
      <c r="S52" s="11">
        <f t="shared" ref="S52:AA52" si="27">SUM(S31:S51)</f>
        <v>1</v>
      </c>
      <c r="T52" s="11">
        <f t="shared" si="27"/>
        <v>1</v>
      </c>
      <c r="U52" s="11">
        <f t="shared" si="27"/>
        <v>0.99999999999999978</v>
      </c>
      <c r="V52" s="11">
        <f t="shared" si="27"/>
        <v>1</v>
      </c>
      <c r="W52" s="11">
        <f t="shared" si="27"/>
        <v>0.99999999999999989</v>
      </c>
      <c r="X52" s="11">
        <f t="shared" si="27"/>
        <v>1</v>
      </c>
      <c r="Y52" s="11">
        <f t="shared" si="27"/>
        <v>0.99999999999999989</v>
      </c>
      <c r="Z52" s="11">
        <f t="shared" si="27"/>
        <v>1</v>
      </c>
      <c r="AA52" s="11">
        <f t="shared" si="27"/>
        <v>1.0000000000000002</v>
      </c>
    </row>
    <row r="55" spans="2:31">
      <c r="B55" s="1" t="s">
        <v>49</v>
      </c>
      <c r="Q55" s="1" t="s">
        <v>49</v>
      </c>
    </row>
    <row r="56" spans="2:31">
      <c r="B56" s="12" t="s">
        <v>24</v>
      </c>
      <c r="C56" s="18" t="s">
        <v>71</v>
      </c>
      <c r="D56" s="19"/>
      <c r="E56" s="19"/>
      <c r="F56" s="19"/>
      <c r="G56" s="19"/>
      <c r="H56" s="19"/>
      <c r="I56" s="19"/>
      <c r="J56" s="19"/>
      <c r="K56" s="19"/>
      <c r="L56" s="20"/>
      <c r="M56" s="19" t="s">
        <v>53</v>
      </c>
      <c r="N56" s="20"/>
      <c r="Q56" s="12" t="s">
        <v>24</v>
      </c>
      <c r="R56" s="19" t="s">
        <v>9</v>
      </c>
      <c r="S56" s="19"/>
      <c r="T56" s="19"/>
      <c r="U56" s="19"/>
      <c r="V56" s="19"/>
      <c r="W56" s="19"/>
      <c r="X56" s="19"/>
      <c r="Y56" s="19"/>
      <c r="Z56" s="19"/>
      <c r="AA56" s="20"/>
    </row>
    <row r="57" spans="2:31">
      <c r="B57" s="13"/>
      <c r="C57" s="21" t="s">
        <v>19</v>
      </c>
      <c r="D57" s="9" t="s">
        <v>1</v>
      </c>
      <c r="E57" s="9" t="s">
        <v>2</v>
      </c>
      <c r="F57" s="9" t="s">
        <v>3</v>
      </c>
      <c r="G57" s="9" t="s">
        <v>4</v>
      </c>
      <c r="H57" s="9" t="s">
        <v>5</v>
      </c>
      <c r="I57" s="9" t="s">
        <v>6</v>
      </c>
      <c r="J57" s="9" t="s">
        <v>7</v>
      </c>
      <c r="K57" s="9" t="s">
        <v>0</v>
      </c>
      <c r="L57" s="9" t="s">
        <v>18</v>
      </c>
      <c r="M57" s="9" t="s">
        <v>54</v>
      </c>
      <c r="N57" s="9" t="s">
        <v>55</v>
      </c>
      <c r="O57" s="16" t="s">
        <v>72</v>
      </c>
      <c r="Q57" s="34"/>
      <c r="R57" s="20" t="s">
        <v>19</v>
      </c>
      <c r="S57" s="9" t="s">
        <v>1</v>
      </c>
      <c r="T57" s="9" t="s">
        <v>2</v>
      </c>
      <c r="U57" s="9" t="s">
        <v>3</v>
      </c>
      <c r="V57" s="9" t="s">
        <v>4</v>
      </c>
      <c r="W57" s="9" t="s">
        <v>5</v>
      </c>
      <c r="X57" s="9" t="s">
        <v>6</v>
      </c>
      <c r="Y57" s="9" t="s">
        <v>7</v>
      </c>
      <c r="Z57" s="9" t="s">
        <v>0</v>
      </c>
      <c r="AA57" s="9" t="s">
        <v>20</v>
      </c>
      <c r="AC57" s="86" t="s">
        <v>68</v>
      </c>
      <c r="AD57" s="86" t="s">
        <v>72</v>
      </c>
      <c r="AE57" s="86" t="s">
        <v>69</v>
      </c>
    </row>
    <row r="58" spans="2:31">
      <c r="B58" s="18" t="s">
        <v>26</v>
      </c>
      <c r="C58" s="25">
        <f>D58/1.062</f>
        <v>1011.2994350282486</v>
      </c>
      <c r="D58" s="26">
        <v>1074</v>
      </c>
      <c r="E58" s="26">
        <v>1102</v>
      </c>
      <c r="F58" s="26">
        <v>958</v>
      </c>
      <c r="G58" s="26">
        <v>632</v>
      </c>
      <c r="H58" s="26">
        <v>631</v>
      </c>
      <c r="I58" s="26">
        <v>551</v>
      </c>
      <c r="J58" s="26">
        <v>640</v>
      </c>
      <c r="K58" s="26">
        <v>628</v>
      </c>
      <c r="L58" s="27">
        <v>701</v>
      </c>
      <c r="M58" s="41">
        <f>L58/K58</f>
        <v>1.1162420382165605</v>
      </c>
      <c r="N58" s="45">
        <f>L58/C58</f>
        <v>0.69316759776536319</v>
      </c>
      <c r="O58" s="17">
        <f>L58-C58</f>
        <v>-310.29943502824858</v>
      </c>
      <c r="P58" s="15"/>
      <c r="Q58" s="9" t="s">
        <v>26</v>
      </c>
      <c r="R58" s="7">
        <f>C58/$C$79</f>
        <v>9.7423398407487996E-3</v>
      </c>
      <c r="S58" s="7">
        <f>D58/$D$79</f>
        <v>1.0755057079911876E-2</v>
      </c>
      <c r="T58" s="7">
        <f>E58/$E$79</f>
        <v>1.1646586345381526E-2</v>
      </c>
      <c r="U58" s="7">
        <f>F58/$F$79</f>
        <v>1.1575640405993234E-2</v>
      </c>
      <c r="V58" s="7">
        <f>G58/$G$79</f>
        <v>9.3782460305683341E-3</v>
      </c>
      <c r="W58" s="7">
        <f>H58/$H$79</f>
        <v>9.8655409631019392E-3</v>
      </c>
      <c r="X58" s="7">
        <f>I58/$I$79</f>
        <v>9.198664440734557E-3</v>
      </c>
      <c r="Y58" s="7">
        <f>J58/$J$79</f>
        <v>1.0253123998718359E-2</v>
      </c>
      <c r="Z58" s="7">
        <f>K58/$K$79</f>
        <v>1.0178282009724473E-2</v>
      </c>
      <c r="AA58" s="7">
        <f>L58/$L$79</f>
        <v>1.1573386164768037E-2</v>
      </c>
      <c r="AC58" s="18" t="s">
        <v>43</v>
      </c>
      <c r="AD58" s="87">
        <v>-6551.3551797040182</v>
      </c>
      <c r="AE58" s="89"/>
    </row>
    <row r="59" spans="2:31">
      <c r="B59" s="22" t="s">
        <v>28</v>
      </c>
      <c r="C59" s="28">
        <f>D59/1.072</f>
        <v>5129.6641791044776</v>
      </c>
      <c r="D59" s="29">
        <v>5499</v>
      </c>
      <c r="E59" s="29">
        <v>5792</v>
      </c>
      <c r="F59" s="29">
        <v>5859</v>
      </c>
      <c r="G59" s="29">
        <v>4876</v>
      </c>
      <c r="H59" s="29">
        <v>5145</v>
      </c>
      <c r="I59" s="29">
        <v>5222</v>
      </c>
      <c r="J59" s="29">
        <v>5561</v>
      </c>
      <c r="K59" s="29">
        <v>5528</v>
      </c>
      <c r="L59" s="30">
        <v>5865</v>
      </c>
      <c r="M59" s="43">
        <f t="shared" ref="M59:M79" si="28">L59/K59</f>
        <v>1.0609623733719247</v>
      </c>
      <c r="N59" s="46">
        <f>L59/C59</f>
        <v>1.1433496999454447</v>
      </c>
      <c r="O59" s="17">
        <f t="shared" ref="O59:O79" si="29">L59-C59</f>
        <v>735.33582089552237</v>
      </c>
      <c r="P59" s="85"/>
      <c r="Q59" s="9" t="s">
        <v>28</v>
      </c>
      <c r="R59" s="7">
        <f t="shared" ref="R59:R78" si="30">C59/$C$79</f>
        <v>4.9416552576592304E-2</v>
      </c>
      <c r="S59" s="7">
        <f t="shared" ref="S59:S78" si="31">D59/$D$79</f>
        <v>5.5067093931504107E-2</v>
      </c>
      <c r="T59" s="7">
        <f t="shared" ref="T59:T78" si="32">E59/$E$79</f>
        <v>6.1213274149228496E-2</v>
      </c>
      <c r="U59" s="7">
        <f t="shared" ref="U59:U78" si="33">F59/$F$79</f>
        <v>7.0795070082165304E-2</v>
      </c>
      <c r="V59" s="7">
        <f t="shared" ref="V59:V78" si="34">G59/$G$79</f>
        <v>7.2354948805460756E-2</v>
      </c>
      <c r="W59" s="7">
        <f t="shared" ref="W59:W78" si="35">H59/$H$79</f>
        <v>8.0440900562851789E-2</v>
      </c>
      <c r="X59" s="7">
        <f t="shared" ref="X59:X78" si="36">I59/$I$79</f>
        <v>8.7178631051752928E-2</v>
      </c>
      <c r="Y59" s="7">
        <f t="shared" ref="Y59:Y78" si="37">J59/$J$79</f>
        <v>8.9090035245113747E-2</v>
      </c>
      <c r="Z59" s="7">
        <f t="shared" ref="Z59:Z78" si="38">K59/$K$79</f>
        <v>8.9594813614262567E-2</v>
      </c>
      <c r="AA59" s="7">
        <f t="shared" ref="AA59:AA78" si="39">L59/$L$79</f>
        <v>9.6830113917781083E-2</v>
      </c>
      <c r="AC59" s="22" t="s">
        <v>42</v>
      </c>
      <c r="AD59" s="87">
        <v>-6277.0263157894733</v>
      </c>
      <c r="AE59" s="89"/>
    </row>
    <row r="60" spans="2:31">
      <c r="B60" s="9" t="s">
        <v>29</v>
      </c>
      <c r="C60" s="31">
        <f>D60/1.029</f>
        <v>3168.1243926141888</v>
      </c>
      <c r="D60" s="29">
        <v>3260</v>
      </c>
      <c r="E60" s="29">
        <v>2776</v>
      </c>
      <c r="F60" s="29">
        <v>2404</v>
      </c>
      <c r="G60" s="29">
        <v>2206</v>
      </c>
      <c r="H60" s="29">
        <v>2396</v>
      </c>
      <c r="I60" s="29">
        <v>2019</v>
      </c>
      <c r="J60" s="29">
        <v>2344</v>
      </c>
      <c r="K60" s="29">
        <v>2099</v>
      </c>
      <c r="L60" s="30">
        <v>2167</v>
      </c>
      <c r="M60" s="43">
        <f t="shared" si="28"/>
        <v>1.0323963792282038</v>
      </c>
      <c r="N60" s="46">
        <f t="shared" ref="N60:N77" si="40">L60/C60</f>
        <v>0.68400092024539871</v>
      </c>
      <c r="O60" s="17">
        <f t="shared" si="29"/>
        <v>-1001.1243926141888</v>
      </c>
      <c r="P60" s="15"/>
      <c r="Q60" s="9" t="s">
        <v>29</v>
      </c>
      <c r="R60" s="7">
        <f t="shared" si="30"/>
        <v>3.0520084775634383E-2</v>
      </c>
      <c r="S60" s="7">
        <f t="shared" si="31"/>
        <v>3.264570398557981E-2</v>
      </c>
      <c r="T60" s="7">
        <f t="shared" si="32"/>
        <v>2.933840625660537E-2</v>
      </c>
      <c r="U60" s="7">
        <f t="shared" si="33"/>
        <v>2.9047849202513291E-2</v>
      </c>
      <c r="V60" s="7">
        <f t="shared" si="34"/>
        <v>3.2734827125686303E-2</v>
      </c>
      <c r="W60" s="7">
        <f t="shared" si="35"/>
        <v>3.746091307066917E-2</v>
      </c>
      <c r="X60" s="7">
        <f t="shared" si="36"/>
        <v>3.370617696160267E-2</v>
      </c>
      <c r="Y60" s="7">
        <f t="shared" si="37"/>
        <v>3.7552066645305991E-2</v>
      </c>
      <c r="Z60" s="7">
        <f t="shared" si="38"/>
        <v>3.4019448946515395E-2</v>
      </c>
      <c r="AA60" s="7">
        <f t="shared" si="39"/>
        <v>3.5776787188377082E-2</v>
      </c>
      <c r="AC60" s="9" t="s">
        <v>39</v>
      </c>
      <c r="AD60" s="87">
        <v>-4735.9947970863686</v>
      </c>
      <c r="AE60" s="89"/>
    </row>
    <row r="61" spans="2:31">
      <c r="B61" s="9" t="s">
        <v>30</v>
      </c>
      <c r="C61" s="31">
        <f>D61/0.929</f>
        <v>3005.3821313240041</v>
      </c>
      <c r="D61" s="29">
        <v>2792</v>
      </c>
      <c r="E61" s="29">
        <v>2588</v>
      </c>
      <c r="F61" s="29">
        <v>2306</v>
      </c>
      <c r="G61" s="29">
        <v>1982</v>
      </c>
      <c r="H61" s="29">
        <v>1829</v>
      </c>
      <c r="I61" s="29">
        <v>1762</v>
      </c>
      <c r="J61" s="29">
        <v>1700</v>
      </c>
      <c r="K61" s="29">
        <v>1694</v>
      </c>
      <c r="L61" s="30">
        <v>1816</v>
      </c>
      <c r="M61" s="43">
        <f t="shared" si="28"/>
        <v>1.0720188902007084</v>
      </c>
      <c r="N61" s="46">
        <f t="shared" si="40"/>
        <v>0.60424928366762176</v>
      </c>
      <c r="O61" s="17">
        <f t="shared" si="29"/>
        <v>-1189.3821313240041</v>
      </c>
      <c r="P61" s="15"/>
      <c r="Q61" s="9" t="s">
        <v>30</v>
      </c>
      <c r="R61" s="7">
        <f t="shared" si="30"/>
        <v>2.895230933640789E-2</v>
      </c>
      <c r="S61" s="7">
        <f t="shared" si="31"/>
        <v>2.7959142799919887E-2</v>
      </c>
      <c r="T61" s="7">
        <f t="shared" si="32"/>
        <v>2.735151130839146E-2</v>
      </c>
      <c r="U61" s="7">
        <f t="shared" si="33"/>
        <v>2.7863702271628807E-2</v>
      </c>
      <c r="V61" s="7">
        <f t="shared" si="34"/>
        <v>2.9410891823712718E-2</v>
      </c>
      <c r="W61" s="7">
        <f t="shared" si="35"/>
        <v>2.8595997498436523E-2</v>
      </c>
      <c r="X61" s="7">
        <f t="shared" si="36"/>
        <v>2.9415692821368949E-2</v>
      </c>
      <c r="Y61" s="7">
        <f t="shared" si="37"/>
        <v>2.7234860621595643E-2</v>
      </c>
      <c r="Z61" s="7">
        <f t="shared" si="38"/>
        <v>2.7455429497568882E-2</v>
      </c>
      <c r="AA61" s="7">
        <f t="shared" si="39"/>
        <v>2.9981839194320622E-2</v>
      </c>
      <c r="AC61" s="91" t="s">
        <v>47</v>
      </c>
      <c r="AD61" s="87">
        <v>-4441.7318768619671</v>
      </c>
      <c r="AE61" s="90"/>
    </row>
    <row r="62" spans="2:31">
      <c r="B62" s="9" t="s">
        <v>31</v>
      </c>
      <c r="C62" s="31">
        <f>D62/1.137</f>
        <v>2332.4538258575199</v>
      </c>
      <c r="D62" s="29">
        <v>2652</v>
      </c>
      <c r="E62" s="29">
        <v>2525</v>
      </c>
      <c r="F62" s="29">
        <v>2378</v>
      </c>
      <c r="G62" s="29">
        <v>2751</v>
      </c>
      <c r="H62" s="29">
        <v>3017</v>
      </c>
      <c r="I62" s="29">
        <v>2726</v>
      </c>
      <c r="J62" s="29">
        <v>3130</v>
      </c>
      <c r="K62" s="29">
        <v>3450</v>
      </c>
      <c r="L62" s="30">
        <v>3405</v>
      </c>
      <c r="M62" s="43">
        <f t="shared" si="28"/>
        <v>0.9869565217391304</v>
      </c>
      <c r="N62" s="46">
        <f t="shared" si="40"/>
        <v>1.4598359728506787</v>
      </c>
      <c r="O62" s="17">
        <f t="shared" si="29"/>
        <v>1072.5461741424801</v>
      </c>
      <c r="P62" s="15"/>
      <c r="Q62" s="9" t="s">
        <v>31</v>
      </c>
      <c r="R62" s="7">
        <f t="shared" si="30"/>
        <v>2.2469663333416122E-2</v>
      </c>
      <c r="S62" s="7">
        <f t="shared" si="31"/>
        <v>2.6557180052072901E-2</v>
      </c>
      <c r="T62" s="7">
        <f t="shared" si="32"/>
        <v>2.66856901289368E-2</v>
      </c>
      <c r="U62" s="7">
        <f t="shared" si="33"/>
        <v>2.8733687771870468E-2</v>
      </c>
      <c r="V62" s="7">
        <f t="shared" si="34"/>
        <v>4.0822080427363107E-2</v>
      </c>
      <c r="W62" s="7">
        <f t="shared" si="35"/>
        <v>4.7170106316447781E-2</v>
      </c>
      <c r="X62" s="7">
        <f t="shared" si="36"/>
        <v>4.5509181969949915E-2</v>
      </c>
      <c r="Y62" s="7">
        <f t="shared" si="37"/>
        <v>5.0144184556231979E-2</v>
      </c>
      <c r="Z62" s="7">
        <f t="shared" si="38"/>
        <v>5.5915721231766614E-2</v>
      </c>
      <c r="AA62" s="7">
        <f t="shared" si="39"/>
        <v>5.6215948489351165E-2</v>
      </c>
      <c r="AC62" s="9" t="s">
        <v>40</v>
      </c>
      <c r="AD62" s="87">
        <v>-3886.3972055888225</v>
      </c>
      <c r="AE62" s="89"/>
    </row>
    <row r="63" spans="2:31">
      <c r="B63" s="9" t="s">
        <v>32</v>
      </c>
      <c r="C63" s="31">
        <f>D63/1.23</f>
        <v>1131.7073170731708</v>
      </c>
      <c r="D63" s="29">
        <v>1392</v>
      </c>
      <c r="E63" s="29">
        <v>1280</v>
      </c>
      <c r="F63" s="29">
        <v>1132</v>
      </c>
      <c r="G63" s="29">
        <v>1185</v>
      </c>
      <c r="H63" s="29">
        <v>1440</v>
      </c>
      <c r="I63" s="29">
        <v>1641</v>
      </c>
      <c r="J63" s="29">
        <v>1675</v>
      </c>
      <c r="K63" s="29">
        <v>1627</v>
      </c>
      <c r="L63" s="30">
        <v>1379</v>
      </c>
      <c r="M63" s="43">
        <f t="shared" si="28"/>
        <v>0.84757221880762135</v>
      </c>
      <c r="N63" s="46">
        <f t="shared" si="40"/>
        <v>1.2185129310344827</v>
      </c>
      <c r="O63" s="17">
        <f t="shared" si="29"/>
        <v>247.29268292682923</v>
      </c>
      <c r="P63" s="15"/>
      <c r="Q63" s="9" t="s">
        <v>32</v>
      </c>
      <c r="R63" s="7">
        <f t="shared" si="30"/>
        <v>1.0902287592873925E-2</v>
      </c>
      <c r="S63" s="7">
        <f t="shared" si="31"/>
        <v>1.3939515321450029E-2</v>
      </c>
      <c r="T63" s="7">
        <f t="shared" si="32"/>
        <v>1.3527795392094694E-2</v>
      </c>
      <c r="U63" s="7">
        <f t="shared" si="33"/>
        <v>1.3678105364910586E-2</v>
      </c>
      <c r="V63" s="7">
        <f t="shared" si="34"/>
        <v>1.7584211307315627E-2</v>
      </c>
      <c r="W63" s="7">
        <f t="shared" si="35"/>
        <v>2.2514071294559099E-2</v>
      </c>
      <c r="X63" s="7">
        <f t="shared" si="36"/>
        <v>2.7395659432387313E-2</v>
      </c>
      <c r="Y63" s="7">
        <f t="shared" si="37"/>
        <v>2.6834347965395706E-2</v>
      </c>
      <c r="Z63" s="7">
        <f t="shared" si="38"/>
        <v>2.6369529983792543E-2</v>
      </c>
      <c r="AA63" s="7">
        <f t="shared" si="39"/>
        <v>2.2767046392603598E-2</v>
      </c>
      <c r="AC63" s="9" t="s">
        <v>38</v>
      </c>
      <c r="AD63" s="87">
        <v>-3585.7640449438204</v>
      </c>
      <c r="AE63" s="89"/>
    </row>
    <row r="64" spans="2:31">
      <c r="B64" s="9" t="s">
        <v>33</v>
      </c>
      <c r="C64" s="28">
        <f>D64/1.144</f>
        <v>778.84615384615392</v>
      </c>
      <c r="D64" s="29">
        <v>891</v>
      </c>
      <c r="E64" s="29">
        <v>843</v>
      </c>
      <c r="F64" s="29">
        <v>803</v>
      </c>
      <c r="G64" s="29">
        <v>521</v>
      </c>
      <c r="H64" s="29">
        <v>457</v>
      </c>
      <c r="I64" s="29">
        <v>479</v>
      </c>
      <c r="J64" s="29">
        <v>530</v>
      </c>
      <c r="K64" s="29">
        <v>600</v>
      </c>
      <c r="L64" s="30">
        <v>718</v>
      </c>
      <c r="M64" s="43">
        <f t="shared" si="28"/>
        <v>1.1966666666666668</v>
      </c>
      <c r="N64" s="46">
        <f t="shared" si="40"/>
        <v>0.92187654320987644</v>
      </c>
      <c r="O64" s="17">
        <f t="shared" si="29"/>
        <v>-60.846153846153925</v>
      </c>
      <c r="P64" s="15"/>
      <c r="Q64" s="9" t="s">
        <v>33</v>
      </c>
      <c r="R64" s="7">
        <f t="shared" si="30"/>
        <v>7.5030042058882437E-3</v>
      </c>
      <c r="S64" s="7">
        <f t="shared" si="31"/>
        <v>8.9224914880833162E-3</v>
      </c>
      <c r="T64" s="7">
        <f t="shared" si="32"/>
        <v>8.9093214965123655E-3</v>
      </c>
      <c r="U64" s="7">
        <f t="shared" si="33"/>
        <v>9.7027549540840991E-3</v>
      </c>
      <c r="V64" s="7">
        <f t="shared" si="34"/>
        <v>7.7311173764653511E-3</v>
      </c>
      <c r="W64" s="7">
        <f t="shared" si="35"/>
        <v>7.1450906816760478E-3</v>
      </c>
      <c r="X64" s="7">
        <f t="shared" si="36"/>
        <v>7.9966611018363939E-3</v>
      </c>
      <c r="Y64" s="7">
        <f t="shared" si="37"/>
        <v>8.4908683114386409E-3</v>
      </c>
      <c r="Z64" s="7">
        <f t="shared" si="38"/>
        <v>9.7244732576985422E-3</v>
      </c>
      <c r="AA64" s="7">
        <f t="shared" si="39"/>
        <v>1.185405316163117E-2</v>
      </c>
      <c r="AC64" s="9" t="s">
        <v>35</v>
      </c>
      <c r="AD64" s="87">
        <v>-3529.8915801614767</v>
      </c>
      <c r="AE64" s="89"/>
    </row>
    <row r="65" spans="2:31">
      <c r="B65" s="9" t="s">
        <v>34</v>
      </c>
      <c r="C65" s="28">
        <f>D65/1.001</f>
        <v>1339.6603396603398</v>
      </c>
      <c r="D65" s="29">
        <v>1341</v>
      </c>
      <c r="E65" s="29">
        <v>1150</v>
      </c>
      <c r="F65" s="29">
        <v>1159</v>
      </c>
      <c r="G65" s="29">
        <v>775</v>
      </c>
      <c r="H65" s="29">
        <v>827</v>
      </c>
      <c r="I65" s="29">
        <v>747</v>
      </c>
      <c r="J65" s="29">
        <v>687</v>
      </c>
      <c r="K65" s="29">
        <v>608</v>
      </c>
      <c r="L65" s="30">
        <v>568</v>
      </c>
      <c r="M65" s="43">
        <f t="shared" si="28"/>
        <v>0.93421052631578949</v>
      </c>
      <c r="N65" s="46">
        <f t="shared" si="40"/>
        <v>0.42398806860551824</v>
      </c>
      <c r="O65" s="17">
        <f t="shared" si="29"/>
        <v>-771.66033966033979</v>
      </c>
      <c r="P65" s="15"/>
      <c r="Q65" s="9" t="s">
        <v>34</v>
      </c>
      <c r="R65" s="7">
        <f t="shared" si="30"/>
        <v>1.2905600307963618E-2</v>
      </c>
      <c r="S65" s="7">
        <f t="shared" si="31"/>
        <v>1.3428800320448629E-2</v>
      </c>
      <c r="T65" s="7">
        <f t="shared" si="32"/>
        <v>1.2153878672585078E-2</v>
      </c>
      <c r="U65" s="7">
        <f t="shared" si="33"/>
        <v>1.4004349927501209E-2</v>
      </c>
      <c r="V65" s="7">
        <f t="shared" si="34"/>
        <v>1.1500222584953257E-2</v>
      </c>
      <c r="W65" s="7">
        <f t="shared" si="35"/>
        <v>1.292995622263915E-2</v>
      </c>
      <c r="X65" s="7">
        <f t="shared" si="36"/>
        <v>1.2470784641068447E-2</v>
      </c>
      <c r="Y65" s="7">
        <f t="shared" si="37"/>
        <v>1.1006087792374239E-2</v>
      </c>
      <c r="Z65" s="7">
        <f t="shared" si="38"/>
        <v>9.8541329011345227E-3</v>
      </c>
      <c r="AA65" s="7">
        <f t="shared" si="39"/>
        <v>9.3775796598976387E-3</v>
      </c>
      <c r="AC65" s="9" t="s">
        <v>46</v>
      </c>
      <c r="AD65" s="87">
        <v>-3422.5268138801266</v>
      </c>
      <c r="AE65" s="90"/>
    </row>
    <row r="66" spans="2:31">
      <c r="B66" s="9" t="s">
        <v>35</v>
      </c>
      <c r="C66" s="31">
        <f>D66/0.867</f>
        <v>5081.8915801614767</v>
      </c>
      <c r="D66" s="29">
        <v>4406</v>
      </c>
      <c r="E66" s="29">
        <v>3883</v>
      </c>
      <c r="F66" s="29">
        <v>2921</v>
      </c>
      <c r="G66" s="29">
        <v>1784</v>
      </c>
      <c r="H66" s="29">
        <v>1547</v>
      </c>
      <c r="I66" s="29">
        <v>1403</v>
      </c>
      <c r="J66" s="29">
        <v>1444</v>
      </c>
      <c r="K66" s="29">
        <v>1662</v>
      </c>
      <c r="L66" s="30">
        <v>1552</v>
      </c>
      <c r="M66" s="43">
        <f t="shared" si="28"/>
        <v>0.93381468110709986</v>
      </c>
      <c r="N66" s="46">
        <f t="shared" si="40"/>
        <v>0.30539809350885155</v>
      </c>
      <c r="O66" s="82">
        <f t="shared" si="29"/>
        <v>-3529.8915801614767</v>
      </c>
      <c r="P66" s="83"/>
      <c r="Q66" s="9" t="s">
        <v>35</v>
      </c>
      <c r="R66" s="7">
        <f t="shared" si="30"/>
        <v>4.8956335871373324E-2</v>
      </c>
      <c r="S66" s="7">
        <f t="shared" si="31"/>
        <v>4.4121770478670136E-2</v>
      </c>
      <c r="T66" s="7">
        <f t="shared" si="32"/>
        <v>4.1037835552737267E-2</v>
      </c>
      <c r="U66" s="7">
        <f t="shared" si="33"/>
        <v>3.5294828419526345E-2</v>
      </c>
      <c r="V66" s="7">
        <f t="shared" si="34"/>
        <v>2.6472770440718208E-2</v>
      </c>
      <c r="W66" s="7">
        <f t="shared" si="35"/>
        <v>2.4186991869918698E-2</v>
      </c>
      <c r="X66" s="7">
        <f t="shared" si="36"/>
        <v>2.3422370617696159E-2</v>
      </c>
      <c r="Y66" s="7">
        <f t="shared" si="37"/>
        <v>2.31336110221083E-2</v>
      </c>
      <c r="Z66" s="7">
        <f t="shared" si="38"/>
        <v>2.693679092382496E-2</v>
      </c>
      <c r="AA66" s="7">
        <f t="shared" si="39"/>
        <v>2.5623245831269605E-2</v>
      </c>
      <c r="AC66" s="9" t="s">
        <v>41</v>
      </c>
      <c r="AD66" s="87">
        <v>-3143.6750823271122</v>
      </c>
      <c r="AE66" s="89"/>
    </row>
    <row r="67" spans="2:31">
      <c r="B67" s="9" t="s">
        <v>36</v>
      </c>
      <c r="C67" s="31">
        <f>D67/1.014</f>
        <v>836.29191321499013</v>
      </c>
      <c r="D67" s="29">
        <v>848</v>
      </c>
      <c r="E67" s="29">
        <v>864</v>
      </c>
      <c r="F67" s="29">
        <v>857</v>
      </c>
      <c r="G67" s="29">
        <v>864</v>
      </c>
      <c r="H67" s="29">
        <v>986</v>
      </c>
      <c r="I67" s="29">
        <v>1017</v>
      </c>
      <c r="J67" s="29">
        <v>1149</v>
      </c>
      <c r="K67" s="29">
        <v>1163</v>
      </c>
      <c r="L67" s="30">
        <v>1225</v>
      </c>
      <c r="M67" s="43">
        <f t="shared" si="28"/>
        <v>1.0533104041272572</v>
      </c>
      <c r="N67" s="46">
        <f t="shared" si="40"/>
        <v>1.4647995283018869</v>
      </c>
      <c r="O67" s="17">
        <f t="shared" si="29"/>
        <v>388.70808678500987</v>
      </c>
      <c r="P67" s="85"/>
      <c r="Q67" s="9" t="s">
        <v>36</v>
      </c>
      <c r="R67" s="7">
        <f t="shared" si="30"/>
        <v>8.0564071751734467E-3</v>
      </c>
      <c r="S67" s="7">
        <f t="shared" si="31"/>
        <v>8.4918886441017419E-3</v>
      </c>
      <c r="T67" s="7">
        <f t="shared" si="32"/>
        <v>9.1312618896639188E-3</v>
      </c>
      <c r="U67" s="7">
        <f t="shared" si="33"/>
        <v>1.0355244079265346E-2</v>
      </c>
      <c r="V67" s="7">
        <f t="shared" si="34"/>
        <v>1.2820893307612406E-2</v>
      </c>
      <c r="W67" s="7">
        <f t="shared" si="35"/>
        <v>1.541588492808005E-2</v>
      </c>
      <c r="X67" s="7">
        <f t="shared" si="36"/>
        <v>1.6978297161936561E-2</v>
      </c>
      <c r="Y67" s="7">
        <f t="shared" si="37"/>
        <v>1.8407561678949056E-2</v>
      </c>
      <c r="Z67" s="7">
        <f t="shared" si="38"/>
        <v>1.8849270664505674E-2</v>
      </c>
      <c r="AA67" s="7">
        <f t="shared" si="39"/>
        <v>2.0224533597490508E-2</v>
      </c>
      <c r="AC67" s="9" t="s">
        <v>30</v>
      </c>
      <c r="AD67" s="3">
        <v>-1189.3821313240041</v>
      </c>
      <c r="AE67" s="3"/>
    </row>
    <row r="68" spans="2:31">
      <c r="B68" s="9" t="s">
        <v>37</v>
      </c>
      <c r="C68" s="28">
        <f>D68/1.018</f>
        <v>1741.6502946954813</v>
      </c>
      <c r="D68" s="29">
        <v>1773</v>
      </c>
      <c r="E68" s="29">
        <v>1299</v>
      </c>
      <c r="F68" s="29">
        <v>1498</v>
      </c>
      <c r="G68" s="29">
        <v>1520</v>
      </c>
      <c r="H68" s="29">
        <v>1458</v>
      </c>
      <c r="I68" s="29">
        <v>1295</v>
      </c>
      <c r="J68" s="29">
        <v>1279</v>
      </c>
      <c r="K68" s="29">
        <v>1174</v>
      </c>
      <c r="L68" s="30">
        <v>1080</v>
      </c>
      <c r="M68" s="43">
        <f t="shared" si="28"/>
        <v>0.91993185689948898</v>
      </c>
      <c r="N68" s="46">
        <f t="shared" si="40"/>
        <v>0.62010152284263964</v>
      </c>
      <c r="O68" s="17">
        <f t="shared" si="29"/>
        <v>-661.65029469548131</v>
      </c>
      <c r="P68" s="15"/>
      <c r="Q68" s="9" t="s">
        <v>37</v>
      </c>
      <c r="R68" s="7">
        <f t="shared" si="30"/>
        <v>1.677816526634341E-2</v>
      </c>
      <c r="S68" s="7">
        <f t="shared" si="31"/>
        <v>1.7754856799519329E-2</v>
      </c>
      <c r="T68" s="7">
        <f t="shared" si="32"/>
        <v>1.37285986049461E-2</v>
      </c>
      <c r="U68" s="7">
        <f t="shared" si="33"/>
        <v>1.8100531657805702E-2</v>
      </c>
      <c r="V68" s="7">
        <f t="shared" si="34"/>
        <v>2.2555275263392193E-2</v>
      </c>
      <c r="W68" s="7">
        <f t="shared" si="35"/>
        <v>2.2795497185741087E-2</v>
      </c>
      <c r="X68" s="7">
        <f t="shared" si="36"/>
        <v>2.1619365609348917E-2</v>
      </c>
      <c r="Y68" s="7">
        <f t="shared" si="37"/>
        <v>2.0490227491188721E-2</v>
      </c>
      <c r="Z68" s="7">
        <f t="shared" si="38"/>
        <v>1.9027552674230147E-2</v>
      </c>
      <c r="AA68" s="7">
        <f t="shared" si="39"/>
        <v>1.7830609212481426E-2</v>
      </c>
      <c r="AC68" s="9" t="s">
        <v>44</v>
      </c>
      <c r="AD68" s="3">
        <v>-1028.768378650554</v>
      </c>
      <c r="AE68" s="3"/>
    </row>
    <row r="69" spans="2:31">
      <c r="B69" s="9" t="s">
        <v>38</v>
      </c>
      <c r="C69" s="31">
        <f>D69/0.89</f>
        <v>6388.7640449438204</v>
      </c>
      <c r="D69" s="29">
        <v>5686</v>
      </c>
      <c r="E69" s="29">
        <v>5363</v>
      </c>
      <c r="F69" s="29">
        <v>4451</v>
      </c>
      <c r="G69" s="29">
        <v>3210</v>
      </c>
      <c r="H69" s="29">
        <v>2982</v>
      </c>
      <c r="I69" s="29">
        <v>2853</v>
      </c>
      <c r="J69" s="29">
        <v>2917</v>
      </c>
      <c r="K69" s="29">
        <v>2846</v>
      </c>
      <c r="L69" s="30">
        <v>2803</v>
      </c>
      <c r="M69" s="43">
        <f t="shared" si="28"/>
        <v>0.9848910751932537</v>
      </c>
      <c r="N69" s="46">
        <f t="shared" si="40"/>
        <v>0.43873900809004573</v>
      </c>
      <c r="O69" s="82">
        <f t="shared" si="29"/>
        <v>-3585.7640449438204</v>
      </c>
      <c r="P69" s="83"/>
      <c r="Q69" s="9" t="s">
        <v>38</v>
      </c>
      <c r="R69" s="7">
        <f t="shared" si="30"/>
        <v>6.1546074616823099E-2</v>
      </c>
      <c r="S69" s="7">
        <f t="shared" si="31"/>
        <v>5.6939715601842578E-2</v>
      </c>
      <c r="T69" s="7">
        <f t="shared" si="32"/>
        <v>5.6679348974846756E-2</v>
      </c>
      <c r="U69" s="7">
        <f t="shared" si="33"/>
        <v>5.378202029966167E-2</v>
      </c>
      <c r="V69" s="7">
        <f t="shared" si="34"/>
        <v>4.7633179997032198E-2</v>
      </c>
      <c r="W69" s="7">
        <f t="shared" si="35"/>
        <v>4.6622889305816137E-2</v>
      </c>
      <c r="X69" s="7">
        <f t="shared" si="36"/>
        <v>4.7629382303839736E-2</v>
      </c>
      <c r="Y69" s="7">
        <f t="shared" si="37"/>
        <v>4.673181672540852E-2</v>
      </c>
      <c r="Z69" s="7">
        <f t="shared" si="38"/>
        <v>4.6126418152350079E-2</v>
      </c>
      <c r="AA69" s="7">
        <f t="shared" si="39"/>
        <v>4.627703483572726E-2</v>
      </c>
      <c r="AC69" s="9" t="s">
        <v>45</v>
      </c>
      <c r="AD69" s="3">
        <v>-1023.4507042253522</v>
      </c>
      <c r="AE69" s="3"/>
    </row>
    <row r="70" spans="2:31">
      <c r="B70" s="9" t="s">
        <v>39</v>
      </c>
      <c r="C70" s="31">
        <f>D70/0.961</f>
        <v>10204.994797086369</v>
      </c>
      <c r="D70" s="29">
        <v>9807</v>
      </c>
      <c r="E70" s="29">
        <v>9307</v>
      </c>
      <c r="F70" s="29">
        <v>7990</v>
      </c>
      <c r="G70" s="29">
        <v>6611</v>
      </c>
      <c r="H70" s="29">
        <v>6123</v>
      </c>
      <c r="I70" s="29">
        <v>5696</v>
      </c>
      <c r="J70" s="29">
        <v>5702</v>
      </c>
      <c r="K70" s="29">
        <v>5647</v>
      </c>
      <c r="L70" s="30">
        <v>5469</v>
      </c>
      <c r="M70" s="43">
        <f t="shared" si="28"/>
        <v>0.96847883832123249</v>
      </c>
      <c r="N70" s="46">
        <f t="shared" si="40"/>
        <v>0.53591404099112883</v>
      </c>
      <c r="O70" s="82">
        <f t="shared" si="29"/>
        <v>-4735.9947970863686</v>
      </c>
      <c r="P70" s="83"/>
      <c r="Q70" s="9" t="s">
        <v>39</v>
      </c>
      <c r="R70" s="7">
        <f t="shared" si="30"/>
        <v>9.830968350487769E-2</v>
      </c>
      <c r="S70" s="7">
        <f t="shared" si="31"/>
        <v>9.8207490486681356E-2</v>
      </c>
      <c r="T70" s="7">
        <f t="shared" si="32"/>
        <v>9.8361868526738533E-2</v>
      </c>
      <c r="U70" s="7">
        <f t="shared" si="33"/>
        <v>9.6544224262928954E-2</v>
      </c>
      <c r="V70" s="7">
        <f t="shared" si="34"/>
        <v>9.8100608398872233E-2</v>
      </c>
      <c r="W70" s="7">
        <f t="shared" si="35"/>
        <v>9.5731707317073172E-2</v>
      </c>
      <c r="X70" s="7">
        <f t="shared" si="36"/>
        <v>9.5091819699499161E-2</v>
      </c>
      <c r="Y70" s="7">
        <f t="shared" si="37"/>
        <v>9.1348926626081378E-2</v>
      </c>
      <c r="Z70" s="7">
        <f t="shared" si="38"/>
        <v>9.1523500810372777E-2</v>
      </c>
      <c r="AA70" s="7">
        <f t="shared" si="39"/>
        <v>9.0292223873204555E-2</v>
      </c>
      <c r="AC70" s="9" t="s">
        <v>29</v>
      </c>
      <c r="AD70" s="3">
        <v>-1001.1243926141888</v>
      </c>
      <c r="AE70" s="3"/>
    </row>
    <row r="71" spans="2:31">
      <c r="B71" s="9" t="s">
        <v>40</v>
      </c>
      <c r="C71" s="31">
        <f>D71/1.002</f>
        <v>7301.3972055888225</v>
      </c>
      <c r="D71" s="29">
        <v>7316</v>
      </c>
      <c r="E71" s="29">
        <v>6859</v>
      </c>
      <c r="F71" s="29">
        <v>5455</v>
      </c>
      <c r="G71" s="29">
        <v>4023</v>
      </c>
      <c r="H71" s="29">
        <v>3825</v>
      </c>
      <c r="I71" s="29">
        <v>3831</v>
      </c>
      <c r="J71" s="29">
        <v>3903</v>
      </c>
      <c r="K71" s="29">
        <v>3570</v>
      </c>
      <c r="L71" s="30">
        <v>3415</v>
      </c>
      <c r="M71" s="43">
        <f t="shared" si="28"/>
        <v>0.95658263305322133</v>
      </c>
      <c r="N71" s="46">
        <f t="shared" si="40"/>
        <v>0.46771869874248223</v>
      </c>
      <c r="O71" s="82">
        <f t="shared" si="29"/>
        <v>-3886.3972055888225</v>
      </c>
      <c r="P71" s="83"/>
      <c r="Q71" s="9" t="s">
        <v>40</v>
      </c>
      <c r="R71" s="7">
        <f t="shared" si="30"/>
        <v>7.0337914197641169E-2</v>
      </c>
      <c r="S71" s="7">
        <f t="shared" si="31"/>
        <v>7.3262567594632483E-2</v>
      </c>
      <c r="T71" s="7">
        <f t="shared" si="32"/>
        <v>7.2489959839357423E-2</v>
      </c>
      <c r="U71" s="7">
        <f t="shared" si="33"/>
        <v>6.5913484775253744E-2</v>
      </c>
      <c r="V71" s="7">
        <f t="shared" si="34"/>
        <v>5.9697284463570262E-2</v>
      </c>
      <c r="W71" s="7">
        <f t="shared" si="35"/>
        <v>5.9803001876172608E-2</v>
      </c>
      <c r="X71" s="7">
        <f t="shared" si="36"/>
        <v>6.3956594323873128E-2</v>
      </c>
      <c r="Y71" s="7">
        <f t="shared" si="37"/>
        <v>6.2528035885934002E-2</v>
      </c>
      <c r="Z71" s="7">
        <f t="shared" si="38"/>
        <v>5.7860615883306321E-2</v>
      </c>
      <c r="AA71" s="7">
        <f t="shared" si="39"/>
        <v>5.6381046722800067E-2</v>
      </c>
      <c r="AC71" s="9" t="s">
        <v>34</v>
      </c>
      <c r="AD71" s="3">
        <v>-771.66033966033979</v>
      </c>
      <c r="AE71" s="3"/>
    </row>
    <row r="72" spans="2:31">
      <c r="B72" s="9" t="s">
        <v>41</v>
      </c>
      <c r="C72" s="31">
        <f>D72/0.911</f>
        <v>10535.675082327112</v>
      </c>
      <c r="D72" s="29">
        <v>9598</v>
      </c>
      <c r="E72" s="29">
        <v>9045</v>
      </c>
      <c r="F72" s="29">
        <v>8598</v>
      </c>
      <c r="G72" s="29">
        <v>7284</v>
      </c>
      <c r="H72" s="29">
        <v>6760</v>
      </c>
      <c r="I72" s="29">
        <v>6943</v>
      </c>
      <c r="J72" s="29">
        <v>7563</v>
      </c>
      <c r="K72" s="29">
        <v>7439</v>
      </c>
      <c r="L72" s="30">
        <v>7392</v>
      </c>
      <c r="M72" s="43">
        <f t="shared" si="28"/>
        <v>0.9936819464981852</v>
      </c>
      <c r="N72" s="46">
        <f t="shared" si="40"/>
        <v>0.70161617003542409</v>
      </c>
      <c r="O72" s="82">
        <f t="shared" si="29"/>
        <v>-3143.6750823271122</v>
      </c>
      <c r="P72" s="83"/>
      <c r="Q72" s="9" t="s">
        <v>41</v>
      </c>
      <c r="R72" s="7">
        <f t="shared" si="30"/>
        <v>0.10149528769475948</v>
      </c>
      <c r="S72" s="7">
        <f t="shared" si="31"/>
        <v>9.6114560384538347E-2</v>
      </c>
      <c r="T72" s="7">
        <f t="shared" si="32"/>
        <v>9.559289790741915E-2</v>
      </c>
      <c r="U72" s="7">
        <f t="shared" si="33"/>
        <v>0.10389076848719188</v>
      </c>
      <c r="V72" s="7">
        <f t="shared" si="34"/>
        <v>0.1080872533016768</v>
      </c>
      <c r="W72" s="7">
        <f t="shared" si="35"/>
        <v>0.10569105691056911</v>
      </c>
      <c r="X72" s="7">
        <f t="shared" si="36"/>
        <v>0.11590984974958264</v>
      </c>
      <c r="Y72" s="7">
        <f t="shared" si="37"/>
        <v>0.12116308875360461</v>
      </c>
      <c r="Z72" s="7">
        <f t="shared" si="38"/>
        <v>0.12056726094003241</v>
      </c>
      <c r="AA72" s="7">
        <f t="shared" si="39"/>
        <v>0.12204061416542843</v>
      </c>
      <c r="AC72" s="9" t="s">
        <v>37</v>
      </c>
      <c r="AD72" s="3">
        <v>-661.65029469548131</v>
      </c>
      <c r="AE72" s="3"/>
    </row>
    <row r="73" spans="2:31">
      <c r="B73" s="9" t="s">
        <v>42</v>
      </c>
      <c r="C73" s="31">
        <f>D73/0.912</f>
        <v>8398.0263157894733</v>
      </c>
      <c r="D73" s="29">
        <v>7659</v>
      </c>
      <c r="E73" s="29">
        <v>6426</v>
      </c>
      <c r="F73" s="29">
        <v>4810</v>
      </c>
      <c r="G73" s="29">
        <v>2889</v>
      </c>
      <c r="H73" s="29">
        <v>2808</v>
      </c>
      <c r="I73" s="29">
        <v>2310</v>
      </c>
      <c r="J73" s="29">
        <v>2105</v>
      </c>
      <c r="K73" s="29">
        <v>2304</v>
      </c>
      <c r="L73" s="30">
        <v>2121</v>
      </c>
      <c r="M73" s="43">
        <f t="shared" si="28"/>
        <v>0.92057291666666663</v>
      </c>
      <c r="N73" s="46">
        <f t="shared" si="40"/>
        <v>0.25255934195064633</v>
      </c>
      <c r="O73" s="82">
        <f t="shared" si="29"/>
        <v>-6277.0263157894733</v>
      </c>
      <c r="P73" s="83"/>
      <c r="Q73" s="9" t="s">
        <v>42</v>
      </c>
      <c r="R73" s="7">
        <f t="shared" si="30"/>
        <v>8.090227634477741E-2</v>
      </c>
      <c r="S73" s="7">
        <f t="shared" si="31"/>
        <v>7.6697376326857594E-2</v>
      </c>
      <c r="T73" s="7">
        <f t="shared" si="32"/>
        <v>6.791376030437539E-2</v>
      </c>
      <c r="U73" s="7">
        <f t="shared" si="33"/>
        <v>5.8119864668922182E-2</v>
      </c>
      <c r="V73" s="7">
        <f t="shared" si="34"/>
        <v>4.2869861997328979E-2</v>
      </c>
      <c r="W73" s="7">
        <f t="shared" si="35"/>
        <v>4.3902439024390241E-2</v>
      </c>
      <c r="X73" s="7">
        <f t="shared" si="36"/>
        <v>3.8564273789649418E-2</v>
      </c>
      <c r="Y73" s="7">
        <f t="shared" si="37"/>
        <v>3.3723165652034606E-2</v>
      </c>
      <c r="Z73" s="7">
        <f t="shared" si="38"/>
        <v>3.7341977309562402E-2</v>
      </c>
      <c r="AA73" s="7">
        <f t="shared" si="39"/>
        <v>3.5017335314512135E-2</v>
      </c>
      <c r="AC73" s="9" t="s">
        <v>26</v>
      </c>
      <c r="AD73" s="3">
        <v>-310.29943502824858</v>
      </c>
      <c r="AE73" s="3"/>
    </row>
    <row r="74" spans="2:31">
      <c r="B74" s="9" t="s">
        <v>43</v>
      </c>
      <c r="C74" s="31">
        <f>D74/0.946</f>
        <v>16284.355179704018</v>
      </c>
      <c r="D74" s="29">
        <v>15405</v>
      </c>
      <c r="E74" s="29">
        <v>15435</v>
      </c>
      <c r="F74" s="29">
        <v>13683</v>
      </c>
      <c r="G74" s="29">
        <v>11840</v>
      </c>
      <c r="H74" s="29">
        <v>10553</v>
      </c>
      <c r="I74" s="29">
        <v>9678</v>
      </c>
      <c r="J74" s="29">
        <v>10219</v>
      </c>
      <c r="K74" s="29">
        <v>9991</v>
      </c>
      <c r="L74" s="30">
        <v>9733</v>
      </c>
      <c r="M74" s="43">
        <f t="shared" si="28"/>
        <v>0.9741767590831748</v>
      </c>
      <c r="N74" s="46">
        <f t="shared" si="40"/>
        <v>0.59769023044466074</v>
      </c>
      <c r="O74" s="82">
        <f t="shared" si="29"/>
        <v>-6551.3551797040182</v>
      </c>
      <c r="P74" s="83"/>
      <c r="Q74" s="9" t="s">
        <v>43</v>
      </c>
      <c r="R74" s="7">
        <f t="shared" si="30"/>
        <v>0.15687512199955203</v>
      </c>
      <c r="S74" s="7">
        <f t="shared" si="31"/>
        <v>0.15426597236130582</v>
      </c>
      <c r="T74" s="7">
        <f t="shared" si="32"/>
        <v>0.16312618896639189</v>
      </c>
      <c r="U74" s="7">
        <f t="shared" si="33"/>
        <v>0.16533349444175929</v>
      </c>
      <c r="V74" s="7">
        <f t="shared" si="34"/>
        <v>0.17569372310431816</v>
      </c>
      <c r="W74" s="7">
        <f t="shared" si="35"/>
        <v>0.16499374609130707</v>
      </c>
      <c r="X74" s="7">
        <f t="shared" si="36"/>
        <v>0.16156928213689484</v>
      </c>
      <c r="Y74" s="7">
        <f t="shared" si="37"/>
        <v>0.1637135533482858</v>
      </c>
      <c r="Z74" s="7">
        <f t="shared" si="38"/>
        <v>0.1619286871961102</v>
      </c>
      <c r="AA74" s="7">
        <f t="shared" si="39"/>
        <v>0.16069011061581642</v>
      </c>
      <c r="AC74" s="9" t="s">
        <v>33</v>
      </c>
      <c r="AD74" s="3">
        <v>-60.846153846153925</v>
      </c>
      <c r="AE74" s="3"/>
    </row>
    <row r="75" spans="2:31">
      <c r="B75" s="9" t="s">
        <v>44</v>
      </c>
      <c r="C75" s="31">
        <f>D75/0.993</f>
        <v>3109.768378650554</v>
      </c>
      <c r="D75" s="29">
        <v>3088</v>
      </c>
      <c r="E75" s="29">
        <v>2981</v>
      </c>
      <c r="F75" s="29">
        <v>2886</v>
      </c>
      <c r="G75" s="29">
        <v>2373</v>
      </c>
      <c r="H75" s="29">
        <v>2330</v>
      </c>
      <c r="I75" s="29">
        <v>1988</v>
      </c>
      <c r="J75" s="29">
        <v>1942</v>
      </c>
      <c r="K75" s="29">
        <v>2125</v>
      </c>
      <c r="L75" s="30">
        <v>2081</v>
      </c>
      <c r="M75" s="43">
        <f t="shared" si="28"/>
        <v>0.97929411764705887</v>
      </c>
      <c r="N75" s="46">
        <f t="shared" si="40"/>
        <v>0.66918167098445591</v>
      </c>
      <c r="O75" s="17">
        <f t="shared" si="29"/>
        <v>-1028.768378650554</v>
      </c>
      <c r="P75" s="15"/>
      <c r="Q75" s="9" t="s">
        <v>44</v>
      </c>
      <c r="R75" s="7">
        <f t="shared" si="30"/>
        <v>2.9957912880651239E-2</v>
      </c>
      <c r="S75" s="7">
        <f t="shared" si="31"/>
        <v>3.0923292609653513E-2</v>
      </c>
      <c r="T75" s="7">
        <f t="shared" si="32"/>
        <v>3.1504967237370535E-2</v>
      </c>
      <c r="U75" s="7">
        <f t="shared" si="33"/>
        <v>3.4871918801353312E-2</v>
      </c>
      <c r="V75" s="7">
        <f t="shared" si="34"/>
        <v>3.5212939605282684E-2</v>
      </c>
      <c r="W75" s="7">
        <f t="shared" si="35"/>
        <v>3.6429018136335208E-2</v>
      </c>
      <c r="X75" s="7">
        <f t="shared" si="36"/>
        <v>3.3188647746243742E-2</v>
      </c>
      <c r="Y75" s="7">
        <f t="shared" si="37"/>
        <v>3.1111823133611022E-2</v>
      </c>
      <c r="Z75" s="7">
        <f t="shared" si="38"/>
        <v>3.4440842787682335E-2</v>
      </c>
      <c r="AA75" s="7">
        <f t="shared" si="39"/>
        <v>3.4356942380716529E-2</v>
      </c>
      <c r="AC75" s="9" t="s">
        <v>32</v>
      </c>
      <c r="AD75" s="3">
        <v>247.29268292682923</v>
      </c>
      <c r="AE75" s="3"/>
    </row>
    <row r="76" spans="2:31">
      <c r="B76" s="9" t="s">
        <v>45</v>
      </c>
      <c r="C76" s="31">
        <f>D76/0.852</f>
        <v>2408.4507042253522</v>
      </c>
      <c r="D76" s="29">
        <v>2052</v>
      </c>
      <c r="E76" s="29">
        <v>2211</v>
      </c>
      <c r="F76" s="29">
        <v>1971</v>
      </c>
      <c r="G76" s="29">
        <v>1975</v>
      </c>
      <c r="H76" s="29">
        <v>1579</v>
      </c>
      <c r="I76" s="29">
        <v>1265</v>
      </c>
      <c r="J76" s="29">
        <v>1450</v>
      </c>
      <c r="K76" s="29">
        <v>1327</v>
      </c>
      <c r="L76" s="30">
        <v>1385</v>
      </c>
      <c r="M76" s="43">
        <f t="shared" si="28"/>
        <v>1.0437076111529766</v>
      </c>
      <c r="N76" s="46">
        <f t="shared" si="40"/>
        <v>0.57505847953216371</v>
      </c>
      <c r="O76" s="17">
        <f t="shared" si="29"/>
        <v>-1023.4507042253522</v>
      </c>
      <c r="P76" s="15"/>
      <c r="Q76" s="9" t="s">
        <v>45</v>
      </c>
      <c r="R76" s="7">
        <f t="shared" si="30"/>
        <v>2.3201778264217793E-2</v>
      </c>
      <c r="S76" s="7">
        <f t="shared" si="31"/>
        <v>2.054876827558582E-2</v>
      </c>
      <c r="T76" s="7">
        <f t="shared" si="32"/>
        <v>2.3367152821813571E-2</v>
      </c>
      <c r="U76" s="7">
        <f t="shared" si="33"/>
        <v>2.3815853069115513E-2</v>
      </c>
      <c r="V76" s="7">
        <f t="shared" si="34"/>
        <v>2.9307018845526042E-2</v>
      </c>
      <c r="W76" s="7">
        <f t="shared" si="35"/>
        <v>2.4687304565353344E-2</v>
      </c>
      <c r="X76" s="7">
        <f t="shared" si="36"/>
        <v>2.1118530884808015E-2</v>
      </c>
      <c r="Y76" s="7">
        <f t="shared" si="37"/>
        <v>2.3229734059596285E-2</v>
      </c>
      <c r="Z76" s="7">
        <f t="shared" si="38"/>
        <v>2.1507293354943273E-2</v>
      </c>
      <c r="AA76" s="7">
        <f t="shared" si="39"/>
        <v>2.2866105332672939E-2</v>
      </c>
      <c r="AC76" s="9" t="s">
        <v>36</v>
      </c>
      <c r="AD76" s="3">
        <v>388.70808678500987</v>
      </c>
      <c r="AE76" s="88"/>
    </row>
    <row r="77" spans="2:31">
      <c r="B77" s="9" t="s">
        <v>46</v>
      </c>
      <c r="C77" s="31">
        <f>D77/0.951</f>
        <v>5949.5268138801266</v>
      </c>
      <c r="D77" s="35">
        <v>5658</v>
      </c>
      <c r="E77" s="35">
        <v>5221</v>
      </c>
      <c r="F77" s="35">
        <v>4224</v>
      </c>
      <c r="G77" s="35">
        <v>3498</v>
      </c>
      <c r="H77" s="35">
        <v>3141</v>
      </c>
      <c r="I77" s="35">
        <v>2785</v>
      </c>
      <c r="J77" s="35">
        <v>2891</v>
      </c>
      <c r="K77" s="35">
        <v>2820</v>
      </c>
      <c r="L77" s="38">
        <v>2527</v>
      </c>
      <c r="M77" s="43">
        <f t="shared" si="28"/>
        <v>0.89609929078014183</v>
      </c>
      <c r="N77" s="46">
        <f t="shared" si="40"/>
        <v>0.42473966065747609</v>
      </c>
      <c r="O77" s="82">
        <f t="shared" si="29"/>
        <v>-3422.5268138801266</v>
      </c>
      <c r="P77" s="84"/>
      <c r="Q77" s="9" t="s">
        <v>46</v>
      </c>
      <c r="R77" s="7">
        <f t="shared" si="30"/>
        <v>5.7314688513445636E-2</v>
      </c>
      <c r="S77" s="7">
        <f t="shared" si="31"/>
        <v>5.6659323052273183E-2</v>
      </c>
      <c r="T77" s="7">
        <f t="shared" si="32"/>
        <v>5.5178609173536251E-2</v>
      </c>
      <c r="U77" s="7">
        <f t="shared" si="33"/>
        <v>5.1039149347510873E-2</v>
      </c>
      <c r="V77" s="7">
        <f t="shared" si="34"/>
        <v>5.1906811099569669E-2</v>
      </c>
      <c r="W77" s="7">
        <f t="shared" si="35"/>
        <v>4.9108818011257035E-2</v>
      </c>
      <c r="X77" s="7">
        <f t="shared" si="36"/>
        <v>4.6494156928213688E-2</v>
      </c>
      <c r="Y77" s="7">
        <f t="shared" si="37"/>
        <v>4.6315283562960587E-2</v>
      </c>
      <c r="Z77" s="7">
        <f t="shared" si="38"/>
        <v>4.5705024311183146E-2</v>
      </c>
      <c r="AA77" s="7">
        <f t="shared" si="39"/>
        <v>4.1720323592537557E-2</v>
      </c>
      <c r="AC77" s="9" t="s">
        <v>28</v>
      </c>
      <c r="AD77" s="3">
        <v>735.33582089552237</v>
      </c>
      <c r="AE77" s="88"/>
    </row>
    <row r="78" spans="2:31" ht="19.5" thickBot="1">
      <c r="B78" s="23" t="s">
        <v>47</v>
      </c>
      <c r="C78" s="32">
        <f>D78/1.007</f>
        <v>7609.7318768619671</v>
      </c>
      <c r="D78" s="36">
        <v>7663</v>
      </c>
      <c r="E78" s="36">
        <v>7670</v>
      </c>
      <c r="F78" s="36">
        <v>6417</v>
      </c>
      <c r="G78" s="36">
        <v>4600</v>
      </c>
      <c r="H78" s="36">
        <v>4126</v>
      </c>
      <c r="I78" s="36">
        <v>3689</v>
      </c>
      <c r="J78" s="36">
        <v>3589</v>
      </c>
      <c r="K78" s="36">
        <v>3398</v>
      </c>
      <c r="L78" s="39">
        <v>3168</v>
      </c>
      <c r="M78" s="42">
        <f t="shared" si="28"/>
        <v>0.93231312536786348</v>
      </c>
      <c r="N78" s="47">
        <f>L78/C78</f>
        <v>0.4163090173561268</v>
      </c>
      <c r="O78" s="82">
        <f t="shared" si="29"/>
        <v>-4441.7318768619671</v>
      </c>
      <c r="P78" s="84"/>
      <c r="Q78" s="23" t="s">
        <v>47</v>
      </c>
      <c r="R78" s="7">
        <f t="shared" si="30"/>
        <v>7.3308252208504024E-2</v>
      </c>
      <c r="S78" s="7">
        <f t="shared" si="31"/>
        <v>7.6737432405367512E-2</v>
      </c>
      <c r="T78" s="7">
        <f t="shared" si="32"/>
        <v>8.1061086451067424E-2</v>
      </c>
      <c r="U78" s="7">
        <f t="shared" si="33"/>
        <v>7.7537457709038179E-2</v>
      </c>
      <c r="V78" s="7">
        <f t="shared" si="34"/>
        <v>6.8259385665529013E-2</v>
      </c>
      <c r="W78" s="7">
        <f t="shared" si="35"/>
        <v>6.4509068167604752E-2</v>
      </c>
      <c r="X78" s="7">
        <f t="shared" si="36"/>
        <v>6.1585976627712855E-2</v>
      </c>
      <c r="Y78" s="7">
        <f t="shared" si="37"/>
        <v>5.7497596924062803E-2</v>
      </c>
      <c r="Z78" s="7">
        <f t="shared" si="38"/>
        <v>5.507293354943274E-2</v>
      </c>
      <c r="AA78" s="7">
        <f t="shared" si="39"/>
        <v>5.2303120356612186E-2</v>
      </c>
      <c r="AC78" s="9" t="s">
        <v>31</v>
      </c>
      <c r="AD78" s="3">
        <v>1072.5461741424801</v>
      </c>
      <c r="AE78" s="3"/>
    </row>
    <row r="79" spans="2:31" ht="19.5" thickTop="1">
      <c r="B79" s="24" t="s">
        <v>56</v>
      </c>
      <c r="C79" s="50">
        <f>D79/0.962</f>
        <v>103804.57380457381</v>
      </c>
      <c r="D79" s="51">
        <v>99860</v>
      </c>
      <c r="E79" s="51">
        <v>94620</v>
      </c>
      <c r="F79" s="51">
        <v>82760</v>
      </c>
      <c r="G79" s="51">
        <v>67390</v>
      </c>
      <c r="H79" s="51">
        <v>63960</v>
      </c>
      <c r="I79" s="51">
        <v>59900</v>
      </c>
      <c r="J79" s="51">
        <v>62420</v>
      </c>
      <c r="K79" s="51">
        <v>61700</v>
      </c>
      <c r="L79" s="52">
        <v>60570</v>
      </c>
      <c r="M79" s="44">
        <f t="shared" si="28"/>
        <v>0.98168557536466772</v>
      </c>
      <c r="N79" s="48">
        <f>L79/C79</f>
        <v>0.58350030042058876</v>
      </c>
      <c r="O79" s="17">
        <f t="shared" si="29"/>
        <v>-43234.573804573811</v>
      </c>
      <c r="Q79" s="24"/>
      <c r="R79" s="11">
        <f>SUM(R58:R78)</f>
        <v>0.99945174050766494</v>
      </c>
      <c r="S79" s="11">
        <f t="shared" ref="S79:AA79" si="41">SUM(S58:S78)</f>
        <v>1</v>
      </c>
      <c r="T79" s="11">
        <f t="shared" si="41"/>
        <v>0.99999999999999989</v>
      </c>
      <c r="U79" s="11">
        <f t="shared" si="41"/>
        <v>1</v>
      </c>
      <c r="V79" s="11">
        <f t="shared" si="41"/>
        <v>1.0001335509719542</v>
      </c>
      <c r="W79" s="11">
        <f t="shared" si="41"/>
        <v>1</v>
      </c>
      <c r="X79" s="11">
        <f t="shared" si="41"/>
        <v>0.99999999999999978</v>
      </c>
      <c r="Y79" s="11">
        <f t="shared" si="41"/>
        <v>1</v>
      </c>
      <c r="Z79" s="11">
        <f t="shared" si="41"/>
        <v>1</v>
      </c>
      <c r="AA79" s="11">
        <f t="shared" si="41"/>
        <v>1</v>
      </c>
    </row>
    <row r="82" spans="2:31">
      <c r="B82" s="1" t="s">
        <v>50</v>
      </c>
      <c r="Q82" s="1" t="s">
        <v>50</v>
      </c>
    </row>
    <row r="83" spans="2:31">
      <c r="B83" s="12" t="s">
        <v>24</v>
      </c>
      <c r="C83" s="18" t="s">
        <v>71</v>
      </c>
      <c r="D83" s="19"/>
      <c r="E83" s="19"/>
      <c r="F83" s="19"/>
      <c r="G83" s="19"/>
      <c r="H83" s="19"/>
      <c r="I83" s="19"/>
      <c r="J83" s="19"/>
      <c r="K83" s="19"/>
      <c r="L83" s="20"/>
      <c r="M83" s="19" t="s">
        <v>53</v>
      </c>
      <c r="N83" s="20"/>
      <c r="Q83" s="12" t="s">
        <v>24</v>
      </c>
      <c r="R83" s="19" t="s">
        <v>9</v>
      </c>
      <c r="S83" s="19"/>
      <c r="T83" s="19"/>
      <c r="U83" s="19"/>
      <c r="V83" s="19"/>
      <c r="W83" s="19"/>
      <c r="X83" s="19"/>
      <c r="Y83" s="19"/>
      <c r="Z83" s="19"/>
      <c r="AA83" s="20"/>
    </row>
    <row r="84" spans="2:31">
      <c r="B84" s="13"/>
      <c r="C84" s="21" t="s">
        <v>19</v>
      </c>
      <c r="D84" s="9" t="s">
        <v>1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9" t="s">
        <v>7</v>
      </c>
      <c r="K84" s="9" t="s">
        <v>0</v>
      </c>
      <c r="L84" s="9" t="s">
        <v>18</v>
      </c>
      <c r="M84" s="9" t="s">
        <v>54</v>
      </c>
      <c r="N84" s="9" t="s">
        <v>55</v>
      </c>
      <c r="O84" s="16" t="s">
        <v>73</v>
      </c>
      <c r="Q84" s="34"/>
      <c r="R84" s="20" t="s">
        <v>19</v>
      </c>
      <c r="S84" s="9" t="s">
        <v>1</v>
      </c>
      <c r="T84" s="9" t="s">
        <v>2</v>
      </c>
      <c r="U84" s="9" t="s">
        <v>3</v>
      </c>
      <c r="V84" s="9" t="s">
        <v>4</v>
      </c>
      <c r="W84" s="9" t="s">
        <v>5</v>
      </c>
      <c r="X84" s="9" t="s">
        <v>6</v>
      </c>
      <c r="Y84" s="9" t="s">
        <v>7</v>
      </c>
      <c r="Z84" s="9" t="s">
        <v>0</v>
      </c>
      <c r="AA84" s="9" t="s">
        <v>20</v>
      </c>
      <c r="AC84" s="86" t="s">
        <v>68</v>
      </c>
      <c r="AD84" s="86" t="s">
        <v>73</v>
      </c>
      <c r="AE84" s="86" t="s">
        <v>69</v>
      </c>
    </row>
    <row r="85" spans="2:31">
      <c r="B85" s="18" t="s">
        <v>26</v>
      </c>
      <c r="C85" s="25">
        <f>D85/1.098</f>
        <v>337.88706739526407</v>
      </c>
      <c r="D85" s="26">
        <v>371</v>
      </c>
      <c r="E85" s="26">
        <v>525</v>
      </c>
      <c r="F85" s="26">
        <v>343</v>
      </c>
      <c r="G85" s="26">
        <v>267</v>
      </c>
      <c r="H85" s="26">
        <v>225</v>
      </c>
      <c r="I85" s="26">
        <v>166</v>
      </c>
      <c r="J85" s="26">
        <v>126</v>
      </c>
      <c r="K85" s="26">
        <v>126</v>
      </c>
      <c r="L85" s="27">
        <v>148</v>
      </c>
      <c r="M85" s="41">
        <f>L85/K85</f>
        <v>1.1746031746031746</v>
      </c>
      <c r="N85" s="45">
        <f>L85/C85</f>
        <v>0.43801617250673863</v>
      </c>
      <c r="O85" s="17">
        <f t="shared" ref="O85:O106" si="42">L85-C85</f>
        <v>-189.88706739526407</v>
      </c>
      <c r="P85" s="15"/>
      <c r="Q85" s="9" t="s">
        <v>26</v>
      </c>
      <c r="R85" s="7">
        <f>C85/$C$106</f>
        <v>8.5623555797359179E-3</v>
      </c>
      <c r="S85" s="7">
        <f>D85/$D$106</f>
        <v>9.5446359660406477E-3</v>
      </c>
      <c r="T85" s="7">
        <f>E85/$E$106</f>
        <v>1.1450381679389313E-2</v>
      </c>
      <c r="U85" s="7">
        <f>F85/$F$106</f>
        <v>8.4109857773418343E-3</v>
      </c>
      <c r="V85" s="7">
        <f>G85/$G$106</f>
        <v>8.8002636783124592E-3</v>
      </c>
      <c r="W85" s="7">
        <f>H85/$H$106</f>
        <v>8.2327113062568603E-3</v>
      </c>
      <c r="X85" s="7">
        <f>I85/$I$106</f>
        <v>6.530291109362707E-3</v>
      </c>
      <c r="Y85" s="7">
        <f>J85/$J$106</f>
        <v>4.9392395139161117E-3</v>
      </c>
      <c r="Z85" s="7">
        <f>K85/$K$106</f>
        <v>5.0420168067226894E-3</v>
      </c>
      <c r="AA85" s="7">
        <f>L85/$L$106</f>
        <v>5.9199999999999999E-3</v>
      </c>
      <c r="AC85" s="18" t="s">
        <v>31</v>
      </c>
      <c r="AD85" s="87">
        <v>-3159.7387033398818</v>
      </c>
      <c r="AE85" s="3"/>
    </row>
    <row r="86" spans="2:31">
      <c r="B86" s="22" t="s">
        <v>28</v>
      </c>
      <c r="C86" s="28">
        <f>D86/0.906</f>
        <v>2281.4569536423842</v>
      </c>
      <c r="D86" s="29">
        <v>2067</v>
      </c>
      <c r="E86" s="29">
        <v>2342</v>
      </c>
      <c r="F86" s="29">
        <v>2057</v>
      </c>
      <c r="G86" s="29">
        <v>1653</v>
      </c>
      <c r="H86" s="29">
        <v>1477</v>
      </c>
      <c r="I86" s="29">
        <v>1421</v>
      </c>
      <c r="J86" s="29">
        <v>1553</v>
      </c>
      <c r="K86" s="29">
        <v>1410</v>
      </c>
      <c r="L86" s="30">
        <v>1354</v>
      </c>
      <c r="M86" s="43">
        <f t="shared" ref="M86:M106" si="43">L86/K86</f>
        <v>0.96028368794326247</v>
      </c>
      <c r="N86" s="46">
        <f>L86/C86</f>
        <v>0.59348040638606669</v>
      </c>
      <c r="O86" s="17">
        <f t="shared" si="42"/>
        <v>-927.45695364238418</v>
      </c>
      <c r="P86" s="15"/>
      <c r="Q86" s="9" t="s">
        <v>28</v>
      </c>
      <c r="R86" s="7">
        <f t="shared" ref="R86:R105" si="44">C86/$C$106</f>
        <v>5.7814126558727766E-2</v>
      </c>
      <c r="S86" s="7">
        <f t="shared" ref="S86:S105" si="45">D86/$D$106</f>
        <v>5.3177257525083614E-2</v>
      </c>
      <c r="T86" s="7">
        <f t="shared" ref="T86:T105" si="46">E86/$E$106</f>
        <v>5.1079607415485277E-2</v>
      </c>
      <c r="U86" s="7">
        <f t="shared" ref="U86:U105" si="47">F86/$F$106</f>
        <v>5.0441392839627265E-2</v>
      </c>
      <c r="V86" s="7">
        <f t="shared" ref="V86:V105" si="48">G86/$G$106</f>
        <v>5.4482531311799608E-2</v>
      </c>
      <c r="W86" s="7">
        <f t="shared" ref="W86:W105" si="49">H86/$H$106</f>
        <v>5.4043175997072812E-2</v>
      </c>
      <c r="X86" s="7">
        <f t="shared" ref="X86:X105" si="50">I86/$I$106</f>
        <v>5.5900865460267506E-2</v>
      </c>
      <c r="Y86" s="7">
        <f t="shared" ref="Y86:Y105" si="51">J86/$J$106</f>
        <v>6.0878087024696201E-2</v>
      </c>
      <c r="Z86" s="7">
        <f t="shared" ref="Z86:Z105" si="52">K86/$K$106</f>
        <v>5.6422569027611044E-2</v>
      </c>
      <c r="AA86" s="7">
        <f t="shared" ref="AA86:AA105" si="53">L86/$L$106</f>
        <v>5.416E-2</v>
      </c>
      <c r="AC86" s="22" t="s">
        <v>35</v>
      </c>
      <c r="AD86" s="87">
        <v>-1587.9727582292849</v>
      </c>
      <c r="AE86" s="3"/>
    </row>
    <row r="87" spans="2:31">
      <c r="B87" s="9" t="s">
        <v>29</v>
      </c>
      <c r="C87" s="31">
        <f>D87/0.907</f>
        <v>2094.8180815876517</v>
      </c>
      <c r="D87" s="29">
        <v>1900</v>
      </c>
      <c r="E87" s="29">
        <v>2241</v>
      </c>
      <c r="F87" s="29">
        <v>2046</v>
      </c>
      <c r="G87" s="29">
        <v>1548</v>
      </c>
      <c r="H87" s="29">
        <v>1401</v>
      </c>
      <c r="I87" s="29">
        <v>1212</v>
      </c>
      <c r="J87" s="29">
        <v>1386</v>
      </c>
      <c r="K87" s="29">
        <v>1380</v>
      </c>
      <c r="L87" s="30">
        <v>1321</v>
      </c>
      <c r="M87" s="43">
        <f t="shared" si="43"/>
        <v>0.95724637681159419</v>
      </c>
      <c r="N87" s="46">
        <f t="shared" ref="N87:N104" si="54">L87/C87</f>
        <v>0.63060368421052626</v>
      </c>
      <c r="O87" s="17">
        <f t="shared" si="42"/>
        <v>-773.8180815876517</v>
      </c>
      <c r="P87" s="15"/>
      <c r="Q87" s="9" t="s">
        <v>29</v>
      </c>
      <c r="R87" s="7">
        <f t="shared" si="44"/>
        <v>5.3084533325542499E-2</v>
      </c>
      <c r="S87" s="7">
        <f t="shared" si="45"/>
        <v>4.8880885001286338E-2</v>
      </c>
      <c r="T87" s="7">
        <f t="shared" si="46"/>
        <v>4.8876772082878953E-2</v>
      </c>
      <c r="U87" s="7">
        <f t="shared" si="47"/>
        <v>5.0171652770966163E-2</v>
      </c>
      <c r="V87" s="7">
        <f t="shared" si="48"/>
        <v>5.1021753460777849E-2</v>
      </c>
      <c r="W87" s="7">
        <f t="shared" si="49"/>
        <v>5.1262349066959388E-2</v>
      </c>
      <c r="X87" s="7">
        <f t="shared" si="50"/>
        <v>4.7678992918961445E-2</v>
      </c>
      <c r="Y87" s="7">
        <f t="shared" si="51"/>
        <v>5.4331634653077228E-2</v>
      </c>
      <c r="Z87" s="7">
        <f t="shared" si="52"/>
        <v>5.5222088835534214E-2</v>
      </c>
      <c r="AA87" s="7">
        <f t="shared" si="53"/>
        <v>5.2839999999999998E-2</v>
      </c>
      <c r="AC87" s="9" t="s">
        <v>40</v>
      </c>
      <c r="AD87" s="87">
        <v>-1581.3065539112054</v>
      </c>
      <c r="AE87" s="89"/>
    </row>
    <row r="88" spans="2:31">
      <c r="B88" s="9" t="s">
        <v>30</v>
      </c>
      <c r="C88" s="31">
        <f>D88/0.881</f>
        <v>1124.8581157775254</v>
      </c>
      <c r="D88" s="29">
        <v>991</v>
      </c>
      <c r="E88" s="29">
        <v>1204</v>
      </c>
      <c r="F88" s="29">
        <v>1151</v>
      </c>
      <c r="G88" s="29">
        <v>841</v>
      </c>
      <c r="H88" s="29">
        <v>703</v>
      </c>
      <c r="I88" s="29">
        <v>708</v>
      </c>
      <c r="J88" s="29">
        <v>836</v>
      </c>
      <c r="K88" s="29">
        <v>743</v>
      </c>
      <c r="L88" s="30">
        <v>769</v>
      </c>
      <c r="M88" s="43">
        <f t="shared" si="43"/>
        <v>1.034993270524899</v>
      </c>
      <c r="N88" s="46">
        <f t="shared" si="54"/>
        <v>0.68364177598385478</v>
      </c>
      <c r="O88" s="17">
        <f t="shared" si="42"/>
        <v>-355.85811577752543</v>
      </c>
      <c r="P88" s="15"/>
      <c r="Q88" s="9" t="s">
        <v>30</v>
      </c>
      <c r="R88" s="7">
        <f t="shared" si="44"/>
        <v>2.8504894366886094E-2</v>
      </c>
      <c r="S88" s="7">
        <f t="shared" si="45"/>
        <v>2.549524054540777E-2</v>
      </c>
      <c r="T88" s="7">
        <f t="shared" si="46"/>
        <v>2.6259541984732824E-2</v>
      </c>
      <c r="U88" s="7">
        <f t="shared" si="47"/>
        <v>2.822461991172143E-2</v>
      </c>
      <c r="V88" s="7">
        <f t="shared" si="48"/>
        <v>2.7719182597231377E-2</v>
      </c>
      <c r="W88" s="7">
        <f t="shared" si="49"/>
        <v>2.5722649103549215E-2</v>
      </c>
      <c r="X88" s="7">
        <f t="shared" si="50"/>
        <v>2.7852084972462627E-2</v>
      </c>
      <c r="Y88" s="7">
        <f t="shared" si="51"/>
        <v>3.2771462171697373E-2</v>
      </c>
      <c r="Z88" s="7">
        <f t="shared" si="52"/>
        <v>2.9731892757102842E-2</v>
      </c>
      <c r="AA88" s="7">
        <f t="shared" si="53"/>
        <v>3.0759999999999999E-2</v>
      </c>
      <c r="AC88" s="9" t="s">
        <v>42</v>
      </c>
      <c r="AD88" s="87">
        <v>-1492.4462809917354</v>
      </c>
      <c r="AE88" s="89"/>
    </row>
    <row r="89" spans="2:31">
      <c r="B89" s="9" t="s">
        <v>31</v>
      </c>
      <c r="C89" s="31">
        <f>D89/1.018</f>
        <v>6236.7387033398818</v>
      </c>
      <c r="D89" s="29">
        <v>6349</v>
      </c>
      <c r="E89" s="29">
        <v>7470</v>
      </c>
      <c r="F89" s="29">
        <v>5565</v>
      </c>
      <c r="G89" s="29">
        <v>4220</v>
      </c>
      <c r="H89" s="29">
        <v>3806</v>
      </c>
      <c r="I89" s="29">
        <v>3350</v>
      </c>
      <c r="J89" s="29">
        <v>3353</v>
      </c>
      <c r="K89" s="29">
        <v>3071</v>
      </c>
      <c r="L89" s="30">
        <v>3077</v>
      </c>
      <c r="M89" s="43">
        <f t="shared" si="43"/>
        <v>1.0019537609899056</v>
      </c>
      <c r="N89" s="46">
        <f t="shared" si="54"/>
        <v>0.49336682942195625</v>
      </c>
      <c r="O89" s="82">
        <f t="shared" si="42"/>
        <v>-3159.7387033398818</v>
      </c>
      <c r="P89" s="15"/>
      <c r="Q89" s="9" t="s">
        <v>31</v>
      </c>
      <c r="R89" s="7">
        <f t="shared" si="44"/>
        <v>0.15804444617416474</v>
      </c>
      <c r="S89" s="7">
        <f t="shared" si="45"/>
        <v>0.16333933624903524</v>
      </c>
      <c r="T89" s="7">
        <f t="shared" si="46"/>
        <v>0.1629225736095965</v>
      </c>
      <c r="U89" s="7">
        <f t="shared" si="47"/>
        <v>0.1364639529180971</v>
      </c>
      <c r="V89" s="7">
        <f t="shared" si="48"/>
        <v>0.13909030982201714</v>
      </c>
      <c r="W89" s="7">
        <f t="shared" si="49"/>
        <v>0.13926088547383828</v>
      </c>
      <c r="X89" s="7">
        <f t="shared" si="50"/>
        <v>0.13178599527930762</v>
      </c>
      <c r="Y89" s="7">
        <f t="shared" si="51"/>
        <v>0.13143865150921208</v>
      </c>
      <c r="Z89" s="7">
        <f t="shared" si="52"/>
        <v>0.12288915566226491</v>
      </c>
      <c r="AA89" s="7">
        <f t="shared" si="53"/>
        <v>0.12307999999999999</v>
      </c>
      <c r="AC89" s="9" t="s">
        <v>46</v>
      </c>
      <c r="AD89" s="87">
        <v>-1467.0678685047719</v>
      </c>
      <c r="AE89" s="90"/>
    </row>
    <row r="90" spans="2:31">
      <c r="B90" s="9" t="s">
        <v>32</v>
      </c>
      <c r="C90" s="31">
        <f>D90/1.156</f>
        <v>5845.1557093425608</v>
      </c>
      <c r="D90" s="29">
        <v>6757</v>
      </c>
      <c r="E90" s="29">
        <v>8819</v>
      </c>
      <c r="F90" s="29">
        <v>8024</v>
      </c>
      <c r="G90" s="29">
        <v>5999</v>
      </c>
      <c r="H90" s="29">
        <v>6184</v>
      </c>
      <c r="I90" s="29">
        <v>6200</v>
      </c>
      <c r="J90" s="29">
        <v>6483</v>
      </c>
      <c r="K90" s="29">
        <v>6568</v>
      </c>
      <c r="L90" s="30">
        <v>6602</v>
      </c>
      <c r="M90" s="43">
        <f t="shared" si="43"/>
        <v>1.0051766138855054</v>
      </c>
      <c r="N90" s="46">
        <f t="shared" si="54"/>
        <v>1.129482314636673</v>
      </c>
      <c r="O90" s="17">
        <f t="shared" si="42"/>
        <v>756.84429065743916</v>
      </c>
      <c r="P90" s="85"/>
      <c r="Q90" s="9" t="s">
        <v>32</v>
      </c>
      <c r="R90" s="7">
        <f t="shared" si="44"/>
        <v>0.14812138856965326</v>
      </c>
      <c r="S90" s="7">
        <f t="shared" si="45"/>
        <v>0.17383586313352201</v>
      </c>
      <c r="T90" s="7">
        <f t="shared" si="46"/>
        <v>0.19234460196292258</v>
      </c>
      <c r="U90" s="7">
        <f t="shared" si="47"/>
        <v>0.1967631191760667</v>
      </c>
      <c r="V90" s="7">
        <f t="shared" si="48"/>
        <v>0.19772577455504284</v>
      </c>
      <c r="W90" s="7">
        <f t="shared" si="49"/>
        <v>0.22627149652396633</v>
      </c>
      <c r="X90" s="7">
        <f t="shared" si="50"/>
        <v>0.24390243902439024</v>
      </c>
      <c r="Y90" s="7">
        <f t="shared" si="51"/>
        <v>0.2541356330850647</v>
      </c>
      <c r="Z90" s="7">
        <f t="shared" si="52"/>
        <v>0.26282513005202079</v>
      </c>
      <c r="AA90" s="7">
        <f t="shared" si="53"/>
        <v>0.26407999999999998</v>
      </c>
      <c r="AC90" s="9" t="s">
        <v>41</v>
      </c>
      <c r="AD90" s="87">
        <v>-1444.1168164313221</v>
      </c>
      <c r="AE90" s="3"/>
    </row>
    <row r="91" spans="2:31">
      <c r="B91" s="9" t="s">
        <v>33</v>
      </c>
      <c r="C91" s="28">
        <f>D91/1.063</f>
        <v>936.97083725305743</v>
      </c>
      <c r="D91" s="29">
        <v>996</v>
      </c>
      <c r="E91" s="29">
        <v>1257</v>
      </c>
      <c r="F91" s="29">
        <v>1193</v>
      </c>
      <c r="G91" s="29">
        <v>824</v>
      </c>
      <c r="H91" s="29">
        <v>777</v>
      </c>
      <c r="I91" s="29">
        <v>828</v>
      </c>
      <c r="J91" s="29">
        <v>914</v>
      </c>
      <c r="K91" s="29">
        <v>915</v>
      </c>
      <c r="L91" s="30">
        <v>999</v>
      </c>
      <c r="M91" s="43">
        <f t="shared" si="43"/>
        <v>1.0918032786885246</v>
      </c>
      <c r="N91" s="46">
        <f t="shared" si="54"/>
        <v>1.0662018072289157</v>
      </c>
      <c r="O91" s="17">
        <f t="shared" si="42"/>
        <v>62.029162746942575</v>
      </c>
      <c r="P91" s="85"/>
      <c r="Q91" s="9" t="s">
        <v>33</v>
      </c>
      <c r="R91" s="7">
        <f t="shared" si="44"/>
        <v>2.3743665415339892E-2</v>
      </c>
      <c r="S91" s="7">
        <f t="shared" si="45"/>
        <v>2.5623874453305891E-2</v>
      </c>
      <c r="T91" s="7">
        <f t="shared" si="46"/>
        <v>2.7415485278080697E-2</v>
      </c>
      <c r="U91" s="7">
        <f t="shared" si="47"/>
        <v>2.9254536537518392E-2</v>
      </c>
      <c r="V91" s="7">
        <f t="shared" si="48"/>
        <v>2.7158866183256428E-2</v>
      </c>
      <c r="W91" s="7">
        <f t="shared" si="49"/>
        <v>2.8430296377607026E-2</v>
      </c>
      <c r="X91" s="7">
        <f t="shared" si="50"/>
        <v>3.257277734067663E-2</v>
      </c>
      <c r="Y91" s="7">
        <f t="shared" si="51"/>
        <v>3.5829086632693061E-2</v>
      </c>
      <c r="Z91" s="7">
        <f t="shared" si="52"/>
        <v>3.6614645858343335E-2</v>
      </c>
      <c r="AA91" s="7">
        <f t="shared" si="53"/>
        <v>3.9960000000000002E-2</v>
      </c>
      <c r="AC91" s="9" t="s">
        <v>44</v>
      </c>
      <c r="AD91" s="87">
        <v>-1074.6401630988787</v>
      </c>
      <c r="AE91" s="89"/>
    </row>
    <row r="92" spans="2:31">
      <c r="B92" s="9" t="s">
        <v>34</v>
      </c>
      <c r="C92" s="28">
        <f>D92/0.925</f>
        <v>1085.4054054054054</v>
      </c>
      <c r="D92" s="29">
        <v>1004</v>
      </c>
      <c r="E92" s="29">
        <v>1131</v>
      </c>
      <c r="F92" s="29">
        <v>1104</v>
      </c>
      <c r="G92" s="29">
        <v>871</v>
      </c>
      <c r="H92" s="29">
        <v>871</v>
      </c>
      <c r="I92" s="29">
        <v>758</v>
      </c>
      <c r="J92" s="29">
        <v>646</v>
      </c>
      <c r="K92" s="29">
        <v>685</v>
      </c>
      <c r="L92" s="30">
        <v>662</v>
      </c>
      <c r="M92" s="43">
        <f t="shared" si="43"/>
        <v>0.9664233576642336</v>
      </c>
      <c r="N92" s="46">
        <f t="shared" si="54"/>
        <v>0.60991035856573705</v>
      </c>
      <c r="O92" s="17">
        <f t="shared" si="42"/>
        <v>-423.40540540540542</v>
      </c>
      <c r="P92" s="15"/>
      <c r="Q92" s="9" t="s">
        <v>34</v>
      </c>
      <c r="R92" s="7">
        <f t="shared" si="44"/>
        <v>2.7505127973355397E-2</v>
      </c>
      <c r="S92" s="7">
        <f t="shared" si="45"/>
        <v>2.5829688705942887E-2</v>
      </c>
      <c r="T92" s="7">
        <f t="shared" si="46"/>
        <v>2.4667393675027263E-2</v>
      </c>
      <c r="U92" s="7">
        <f t="shared" si="47"/>
        <v>2.7072094163805786E-2</v>
      </c>
      <c r="V92" s="7">
        <f t="shared" si="48"/>
        <v>2.8707976268951878E-2</v>
      </c>
      <c r="W92" s="7">
        <f t="shared" si="49"/>
        <v>3.1869740212221005E-2</v>
      </c>
      <c r="X92" s="7">
        <f t="shared" si="50"/>
        <v>2.981904012588513E-2</v>
      </c>
      <c r="Y92" s="7">
        <f t="shared" si="51"/>
        <v>2.5323402587220697E-2</v>
      </c>
      <c r="Z92" s="7">
        <f t="shared" si="52"/>
        <v>2.7410964385754303E-2</v>
      </c>
      <c r="AA92" s="7">
        <f t="shared" si="53"/>
        <v>2.648E-2</v>
      </c>
      <c r="AC92" s="9" t="s">
        <v>28</v>
      </c>
      <c r="AD92" s="3">
        <v>-927.45695364238418</v>
      </c>
      <c r="AE92" s="3"/>
    </row>
    <row r="93" spans="2:31">
      <c r="B93" s="9" t="s">
        <v>35</v>
      </c>
      <c r="C93" s="31">
        <f>D93/0.881</f>
        <v>2503.9727582292849</v>
      </c>
      <c r="D93" s="29">
        <v>2206</v>
      </c>
      <c r="E93" s="29">
        <v>2461</v>
      </c>
      <c r="F93" s="29">
        <v>2037</v>
      </c>
      <c r="G93" s="29">
        <v>1366</v>
      </c>
      <c r="H93" s="29">
        <v>971</v>
      </c>
      <c r="I93" s="29">
        <v>831</v>
      </c>
      <c r="J93" s="29">
        <v>866</v>
      </c>
      <c r="K93" s="29">
        <v>849</v>
      </c>
      <c r="L93" s="30">
        <v>916</v>
      </c>
      <c r="M93" s="43">
        <f t="shared" si="43"/>
        <v>1.0789163722025912</v>
      </c>
      <c r="N93" s="46">
        <f t="shared" si="54"/>
        <v>0.36581867633726201</v>
      </c>
      <c r="O93" s="82">
        <f t="shared" si="42"/>
        <v>-1587.9727582292849</v>
      </c>
      <c r="P93" s="15"/>
      <c r="Q93" s="9" t="s">
        <v>35</v>
      </c>
      <c r="R93" s="7">
        <f t="shared" si="44"/>
        <v>6.3452872828810028E-2</v>
      </c>
      <c r="S93" s="7">
        <f t="shared" si="45"/>
        <v>5.67532801646514E-2</v>
      </c>
      <c r="T93" s="7">
        <f t="shared" si="46"/>
        <v>5.3675027262813521E-2</v>
      </c>
      <c r="U93" s="7">
        <f t="shared" si="47"/>
        <v>4.9950956351152528E-2</v>
      </c>
      <c r="V93" s="7">
        <f t="shared" si="48"/>
        <v>4.5023071852340148E-2</v>
      </c>
      <c r="W93" s="7">
        <f t="shared" si="49"/>
        <v>3.5528723015001831E-2</v>
      </c>
      <c r="X93" s="7">
        <f t="shared" si="50"/>
        <v>3.2690794649881984E-2</v>
      </c>
      <c r="Y93" s="7">
        <f t="shared" si="51"/>
        <v>3.394747157977264E-2</v>
      </c>
      <c r="Z93" s="7">
        <f t="shared" si="52"/>
        <v>3.3973589435774311E-2</v>
      </c>
      <c r="AA93" s="7">
        <f t="shared" si="53"/>
        <v>3.6639999999999999E-2</v>
      </c>
      <c r="AC93" s="9" t="s">
        <v>29</v>
      </c>
      <c r="AD93" s="3">
        <v>-773.8180815876517</v>
      </c>
      <c r="AE93" s="3"/>
    </row>
    <row r="94" spans="2:31">
      <c r="B94" s="9" t="s">
        <v>36</v>
      </c>
      <c r="C94" s="31">
        <f>D94/1.134</f>
        <v>492.06349206349211</v>
      </c>
      <c r="D94" s="29">
        <v>558</v>
      </c>
      <c r="E94" s="29">
        <v>593</v>
      </c>
      <c r="F94" s="29">
        <v>558</v>
      </c>
      <c r="G94" s="29">
        <v>443</v>
      </c>
      <c r="H94" s="29">
        <v>444</v>
      </c>
      <c r="I94" s="29">
        <v>467</v>
      </c>
      <c r="J94" s="29">
        <v>471</v>
      </c>
      <c r="K94" s="29">
        <v>555</v>
      </c>
      <c r="L94" s="30">
        <v>537</v>
      </c>
      <c r="M94" s="43">
        <f t="shared" si="43"/>
        <v>0.96756756756756757</v>
      </c>
      <c r="N94" s="46">
        <f t="shared" si="54"/>
        <v>1.0913225806451612</v>
      </c>
      <c r="O94" s="17">
        <f t="shared" si="42"/>
        <v>44.936507936507894</v>
      </c>
      <c r="P94" s="15"/>
      <c r="Q94" s="9" t="s">
        <v>36</v>
      </c>
      <c r="R94" s="7">
        <f t="shared" si="44"/>
        <v>1.2469321833870329E-2</v>
      </c>
      <c r="S94" s="7">
        <f t="shared" si="45"/>
        <v>1.4355544121430409E-2</v>
      </c>
      <c r="T94" s="7">
        <f t="shared" si="46"/>
        <v>1.2933478735005452E-2</v>
      </c>
      <c r="U94" s="7">
        <f t="shared" si="47"/>
        <v>1.3683178028445316E-2</v>
      </c>
      <c r="V94" s="7">
        <f t="shared" si="48"/>
        <v>1.4601186552406064E-2</v>
      </c>
      <c r="W94" s="7">
        <f t="shared" si="49"/>
        <v>1.624588364434687E-2</v>
      </c>
      <c r="X94" s="7">
        <f t="shared" si="50"/>
        <v>1.8371361132966169E-2</v>
      </c>
      <c r="Y94" s="7">
        <f t="shared" si="51"/>
        <v>1.8463347706781656E-2</v>
      </c>
      <c r="Z94" s="7">
        <f t="shared" si="52"/>
        <v>2.220888355342137E-2</v>
      </c>
      <c r="AA94" s="7">
        <f t="shared" si="53"/>
        <v>2.1479999999999999E-2</v>
      </c>
      <c r="AC94" s="9" t="s">
        <v>34</v>
      </c>
      <c r="AD94" s="3">
        <v>-423.40540540540542</v>
      </c>
      <c r="AE94" s="3"/>
    </row>
    <row r="95" spans="2:31">
      <c r="B95" s="9" t="s">
        <v>37</v>
      </c>
      <c r="C95" s="28">
        <f>D95/0.981</f>
        <v>1709.4801223241591</v>
      </c>
      <c r="D95" s="29">
        <v>1677</v>
      </c>
      <c r="E95" s="29">
        <v>1971</v>
      </c>
      <c r="F95" s="29">
        <v>2835</v>
      </c>
      <c r="G95" s="29">
        <v>2208</v>
      </c>
      <c r="H95" s="29">
        <v>1675</v>
      </c>
      <c r="I95" s="29">
        <v>1455</v>
      </c>
      <c r="J95" s="29">
        <v>1486</v>
      </c>
      <c r="K95" s="29">
        <v>1420</v>
      </c>
      <c r="L95" s="30">
        <v>1377</v>
      </c>
      <c r="M95" s="43">
        <f t="shared" si="43"/>
        <v>0.96971830985915497</v>
      </c>
      <c r="N95" s="46">
        <f t="shared" si="54"/>
        <v>0.80550805008944537</v>
      </c>
      <c r="O95" s="17">
        <f t="shared" si="42"/>
        <v>-332.48012232415908</v>
      </c>
      <c r="P95" s="15"/>
      <c r="Q95" s="9" t="s">
        <v>37</v>
      </c>
      <c r="R95" s="7">
        <f t="shared" si="44"/>
        <v>4.3319730395917071E-2</v>
      </c>
      <c r="S95" s="7">
        <f t="shared" si="45"/>
        <v>4.3143812709030102E-2</v>
      </c>
      <c r="T95" s="7">
        <f t="shared" si="46"/>
        <v>4.2988004362050164E-2</v>
      </c>
      <c r="U95" s="7">
        <f t="shared" si="47"/>
        <v>6.9519372241294758E-2</v>
      </c>
      <c r="V95" s="7">
        <f t="shared" si="48"/>
        <v>7.2775214238628871E-2</v>
      </c>
      <c r="W95" s="7">
        <f t="shared" si="49"/>
        <v>6.1287961946578852E-2</v>
      </c>
      <c r="X95" s="7">
        <f t="shared" si="50"/>
        <v>5.7238394964594805E-2</v>
      </c>
      <c r="Y95" s="7">
        <f t="shared" si="51"/>
        <v>5.825166601332811E-2</v>
      </c>
      <c r="Z95" s="7">
        <f t="shared" si="52"/>
        <v>5.6822729091636652E-2</v>
      </c>
      <c r="AA95" s="7">
        <f t="shared" si="53"/>
        <v>5.5079999999999997E-2</v>
      </c>
      <c r="AC95" s="9" t="s">
        <v>30</v>
      </c>
      <c r="AD95" s="3">
        <v>-355.85811577752543</v>
      </c>
      <c r="AE95" s="3"/>
    </row>
    <row r="96" spans="2:31">
      <c r="B96" s="9" t="s">
        <v>38</v>
      </c>
      <c r="C96" s="31">
        <f>D96/0.996</f>
        <v>481.92771084337352</v>
      </c>
      <c r="D96" s="29">
        <v>480</v>
      </c>
      <c r="E96" s="29">
        <v>546</v>
      </c>
      <c r="F96" s="29">
        <v>1065</v>
      </c>
      <c r="G96" s="29">
        <v>813</v>
      </c>
      <c r="H96" s="29">
        <v>819</v>
      </c>
      <c r="I96" s="29">
        <v>826</v>
      </c>
      <c r="J96" s="29">
        <v>749</v>
      </c>
      <c r="K96" s="29">
        <v>802</v>
      </c>
      <c r="L96" s="30">
        <v>760</v>
      </c>
      <c r="M96" s="43">
        <f t="shared" si="43"/>
        <v>0.94763092269326688</v>
      </c>
      <c r="N96" s="46">
        <f t="shared" si="54"/>
        <v>1.577</v>
      </c>
      <c r="O96" s="17">
        <f t="shared" si="42"/>
        <v>278.07228915662648</v>
      </c>
      <c r="P96" s="15"/>
      <c r="Q96" s="9" t="s">
        <v>38</v>
      </c>
      <c r="R96" s="7">
        <f t="shared" si="44"/>
        <v>1.2212472219725313E-2</v>
      </c>
      <c r="S96" s="7">
        <f t="shared" si="45"/>
        <v>1.2348855158219707E-2</v>
      </c>
      <c r="T96" s="7">
        <f t="shared" si="46"/>
        <v>1.1908396946564885E-2</v>
      </c>
      <c r="U96" s="7">
        <f t="shared" si="47"/>
        <v>2.611574301128004E-2</v>
      </c>
      <c r="V96" s="7">
        <f t="shared" si="48"/>
        <v>2.6796308503625577E-2</v>
      </c>
      <c r="W96" s="7">
        <f t="shared" si="49"/>
        <v>2.9967069154774973E-2</v>
      </c>
      <c r="X96" s="7">
        <f t="shared" si="50"/>
        <v>3.2494099134539732E-2</v>
      </c>
      <c r="Y96" s="7">
        <f t="shared" si="51"/>
        <v>2.9361034888279108E-2</v>
      </c>
      <c r="Z96" s="7">
        <f t="shared" si="52"/>
        <v>3.209283713485394E-2</v>
      </c>
      <c r="AA96" s="7">
        <f t="shared" si="53"/>
        <v>3.04E-2</v>
      </c>
      <c r="AC96" s="9" t="s">
        <v>43</v>
      </c>
      <c r="AD96" s="3">
        <v>-345.79777365491645</v>
      </c>
      <c r="AE96" s="3"/>
    </row>
    <row r="97" spans="2:31">
      <c r="B97" s="9" t="s">
        <v>39</v>
      </c>
      <c r="C97" s="31">
        <f>D97/0.884</f>
        <v>475.11312217194569</v>
      </c>
      <c r="D97" s="29">
        <v>420</v>
      </c>
      <c r="E97" s="29">
        <v>491</v>
      </c>
      <c r="F97" s="29">
        <v>474</v>
      </c>
      <c r="G97" s="29">
        <v>360</v>
      </c>
      <c r="H97" s="29">
        <v>302</v>
      </c>
      <c r="I97" s="29">
        <v>306</v>
      </c>
      <c r="J97" s="29">
        <v>297</v>
      </c>
      <c r="K97" s="29">
        <v>300</v>
      </c>
      <c r="L97" s="30">
        <v>255</v>
      </c>
      <c r="M97" s="43">
        <f t="shared" si="43"/>
        <v>0.85</v>
      </c>
      <c r="N97" s="46">
        <f t="shared" si="54"/>
        <v>0.5367142857142857</v>
      </c>
      <c r="O97" s="17">
        <f t="shared" si="42"/>
        <v>-220.11312217194569</v>
      </c>
      <c r="P97" s="15"/>
      <c r="Q97" s="9" t="s">
        <v>39</v>
      </c>
      <c r="R97" s="7">
        <f t="shared" si="44"/>
        <v>1.2039784546935078E-2</v>
      </c>
      <c r="S97" s="7">
        <f t="shared" si="45"/>
        <v>1.0805248263442244E-2</v>
      </c>
      <c r="T97" s="7">
        <f t="shared" si="46"/>
        <v>1.0708833151581243E-2</v>
      </c>
      <c r="U97" s="7">
        <f t="shared" si="47"/>
        <v>1.1623344776851398E-2</v>
      </c>
      <c r="V97" s="7">
        <f t="shared" si="48"/>
        <v>1.1865524060646011E-2</v>
      </c>
      <c r="W97" s="7">
        <f t="shared" si="49"/>
        <v>1.1050128064398097E-2</v>
      </c>
      <c r="X97" s="7">
        <f t="shared" si="50"/>
        <v>1.2037765538945712E-2</v>
      </c>
      <c r="Y97" s="7">
        <f t="shared" si="51"/>
        <v>1.164249313994512E-2</v>
      </c>
      <c r="Z97" s="7">
        <f t="shared" si="52"/>
        <v>1.2004801920768308E-2</v>
      </c>
      <c r="AA97" s="7">
        <f t="shared" si="53"/>
        <v>1.0200000000000001E-2</v>
      </c>
      <c r="AC97" s="9" t="s">
        <v>37</v>
      </c>
      <c r="AD97" s="3">
        <v>-332.48012232415908</v>
      </c>
      <c r="AE97" s="3"/>
    </row>
    <row r="98" spans="2:31">
      <c r="B98" s="9" t="s">
        <v>40</v>
      </c>
      <c r="C98" s="31">
        <f>D98/0.946</f>
        <v>2635.3065539112054</v>
      </c>
      <c r="D98" s="29">
        <v>2493</v>
      </c>
      <c r="E98" s="29">
        <v>2783</v>
      </c>
      <c r="F98" s="29">
        <v>2595</v>
      </c>
      <c r="G98" s="29">
        <v>1904</v>
      </c>
      <c r="H98" s="29">
        <v>1625</v>
      </c>
      <c r="I98" s="29">
        <v>1584</v>
      </c>
      <c r="J98" s="29">
        <v>1346</v>
      </c>
      <c r="K98" s="29">
        <v>1096</v>
      </c>
      <c r="L98" s="30">
        <v>1054</v>
      </c>
      <c r="M98" s="43">
        <f t="shared" si="43"/>
        <v>0.96167883211678828</v>
      </c>
      <c r="N98" s="46">
        <f t="shared" si="54"/>
        <v>0.39995346971520251</v>
      </c>
      <c r="O98" s="82">
        <f t="shared" si="42"/>
        <v>-1581.3065539112054</v>
      </c>
      <c r="P98" s="83"/>
      <c r="Q98" s="9" t="s">
        <v>40</v>
      </c>
      <c r="R98" s="7">
        <f t="shared" si="44"/>
        <v>6.6780986766208833E-2</v>
      </c>
      <c r="S98" s="7">
        <f t="shared" si="45"/>
        <v>6.4136866478003596E-2</v>
      </c>
      <c r="T98" s="7">
        <f t="shared" si="46"/>
        <v>6.0697928026172299E-2</v>
      </c>
      <c r="U98" s="7">
        <f t="shared" si="47"/>
        <v>6.3634134379597848E-2</v>
      </c>
      <c r="V98" s="7">
        <f t="shared" si="48"/>
        <v>6.2755438365194469E-2</v>
      </c>
      <c r="W98" s="7">
        <f t="shared" si="49"/>
        <v>5.9458470545188435E-2</v>
      </c>
      <c r="X98" s="7">
        <f t="shared" si="50"/>
        <v>6.2313139260424866E-2</v>
      </c>
      <c r="Y98" s="7">
        <f t="shared" si="51"/>
        <v>5.2763622108976872E-2</v>
      </c>
      <c r="Z98" s="7">
        <f t="shared" si="52"/>
        <v>4.3857543017206881E-2</v>
      </c>
      <c r="AA98" s="7">
        <f t="shared" si="53"/>
        <v>4.2160000000000003E-2</v>
      </c>
      <c r="AC98" s="9" t="s">
        <v>39</v>
      </c>
      <c r="AD98" s="3">
        <v>-220.11312217194569</v>
      </c>
      <c r="AE98" s="3"/>
    </row>
    <row r="99" spans="2:31">
      <c r="B99" s="9" t="s">
        <v>41</v>
      </c>
      <c r="C99" s="31">
        <f>D99/0.779</f>
        <v>2471.1168164313221</v>
      </c>
      <c r="D99" s="29">
        <v>1925</v>
      </c>
      <c r="E99" s="29">
        <v>2217</v>
      </c>
      <c r="F99" s="29">
        <v>1901</v>
      </c>
      <c r="G99" s="29">
        <v>1301</v>
      </c>
      <c r="H99" s="29">
        <v>1212</v>
      </c>
      <c r="I99" s="29">
        <v>1044</v>
      </c>
      <c r="J99" s="29">
        <v>996</v>
      </c>
      <c r="K99" s="29">
        <v>946</v>
      </c>
      <c r="L99" s="30">
        <v>1027</v>
      </c>
      <c r="M99" s="43">
        <f t="shared" si="43"/>
        <v>1.0856236786469344</v>
      </c>
      <c r="N99" s="46">
        <f t="shared" si="54"/>
        <v>0.41560155844155844</v>
      </c>
      <c r="O99" s="82">
        <f t="shared" si="42"/>
        <v>-1444.1168164313221</v>
      </c>
      <c r="P99" s="15"/>
      <c r="Q99" s="9" t="s">
        <v>41</v>
      </c>
      <c r="R99" s="7">
        <f t="shared" si="44"/>
        <v>6.2620274355154423E-2</v>
      </c>
      <c r="S99" s="7">
        <f t="shared" si="45"/>
        <v>4.9524054540776949E-2</v>
      </c>
      <c r="T99" s="7">
        <f t="shared" si="46"/>
        <v>4.8353326063249727E-2</v>
      </c>
      <c r="U99" s="7">
        <f t="shared" si="47"/>
        <v>4.6615988229524279E-2</v>
      </c>
      <c r="V99" s="7">
        <f t="shared" si="48"/>
        <v>4.2880685563612395E-2</v>
      </c>
      <c r="W99" s="7">
        <f t="shared" si="49"/>
        <v>4.4346871569703621E-2</v>
      </c>
      <c r="X99" s="7">
        <f t="shared" si="50"/>
        <v>4.107002360346184E-2</v>
      </c>
      <c r="Y99" s="7">
        <f t="shared" si="51"/>
        <v>3.9043512348098781E-2</v>
      </c>
      <c r="Z99" s="7">
        <f t="shared" si="52"/>
        <v>3.7855142056822728E-2</v>
      </c>
      <c r="AA99" s="7">
        <f t="shared" si="53"/>
        <v>4.1079999999999998E-2</v>
      </c>
      <c r="AC99" s="9" t="s">
        <v>26</v>
      </c>
      <c r="AD99" s="3">
        <v>-189.88706739526407</v>
      </c>
      <c r="AE99" s="3"/>
    </row>
    <row r="100" spans="2:31">
      <c r="B100" s="9" t="s">
        <v>42</v>
      </c>
      <c r="C100" s="31">
        <f>D100/0.968</f>
        <v>2076.4462809917354</v>
      </c>
      <c r="D100" s="29">
        <v>2010</v>
      </c>
      <c r="E100" s="29">
        <v>1971</v>
      </c>
      <c r="F100" s="29">
        <v>1458</v>
      </c>
      <c r="G100" s="29">
        <v>956</v>
      </c>
      <c r="H100" s="29">
        <v>825</v>
      </c>
      <c r="I100" s="29">
        <v>754</v>
      </c>
      <c r="J100" s="29">
        <v>600</v>
      </c>
      <c r="K100" s="29">
        <v>630</v>
      </c>
      <c r="L100" s="30">
        <v>584</v>
      </c>
      <c r="M100" s="43">
        <f t="shared" si="43"/>
        <v>0.92698412698412702</v>
      </c>
      <c r="N100" s="46">
        <f t="shared" si="54"/>
        <v>0.2812497512437811</v>
      </c>
      <c r="O100" s="82">
        <f t="shared" si="42"/>
        <v>-1492.4462809917354</v>
      </c>
      <c r="P100" s="83"/>
      <c r="Q100" s="9" t="s">
        <v>42</v>
      </c>
      <c r="R100" s="7">
        <f t="shared" si="44"/>
        <v>5.2618975733904276E-2</v>
      </c>
      <c r="S100" s="7">
        <f t="shared" si="45"/>
        <v>5.1710830975045023E-2</v>
      </c>
      <c r="T100" s="7">
        <f t="shared" si="46"/>
        <v>4.2988004362050164E-2</v>
      </c>
      <c r="U100" s="7">
        <f t="shared" si="47"/>
        <v>3.5752820009808728E-2</v>
      </c>
      <c r="V100" s="7">
        <f t="shared" si="48"/>
        <v>3.1509558338826633E-2</v>
      </c>
      <c r="W100" s="7">
        <f t="shared" si="49"/>
        <v>3.0186608122941824E-2</v>
      </c>
      <c r="X100" s="7">
        <f t="shared" si="50"/>
        <v>2.9661683713611331E-2</v>
      </c>
      <c r="Y100" s="7">
        <f t="shared" si="51"/>
        <v>2.3520188161505293E-2</v>
      </c>
      <c r="Z100" s="7">
        <f t="shared" si="52"/>
        <v>2.5210084033613446E-2</v>
      </c>
      <c r="AA100" s="7">
        <f t="shared" si="53"/>
        <v>2.3359999999999999E-2</v>
      </c>
      <c r="AC100" s="9" t="s">
        <v>45</v>
      </c>
      <c r="AD100" s="3">
        <v>-160.86885245901641</v>
      </c>
      <c r="AE100" s="3"/>
    </row>
    <row r="101" spans="2:31">
      <c r="B101" s="9" t="s">
        <v>43</v>
      </c>
      <c r="C101" s="31">
        <f>D101/1.078</f>
        <v>2130.7977736549165</v>
      </c>
      <c r="D101" s="29">
        <v>2297</v>
      </c>
      <c r="E101" s="29">
        <v>2858</v>
      </c>
      <c r="F101" s="29">
        <v>2528</v>
      </c>
      <c r="G101" s="29">
        <v>1943</v>
      </c>
      <c r="H101" s="29">
        <v>1760</v>
      </c>
      <c r="I101" s="29">
        <v>1524</v>
      </c>
      <c r="J101" s="29">
        <v>1491</v>
      </c>
      <c r="K101" s="29">
        <v>1647</v>
      </c>
      <c r="L101" s="30">
        <v>1785</v>
      </c>
      <c r="M101" s="43">
        <f t="shared" si="43"/>
        <v>1.0837887067395264</v>
      </c>
      <c r="N101" s="46">
        <f t="shared" si="54"/>
        <v>0.83771441010013059</v>
      </c>
      <c r="O101" s="17">
        <f t="shared" si="42"/>
        <v>-345.79777365491645</v>
      </c>
      <c r="P101" s="15"/>
      <c r="Q101" s="9" t="s">
        <v>43</v>
      </c>
      <c r="R101" s="7">
        <f t="shared" si="44"/>
        <v>5.3996290379472414E-2</v>
      </c>
      <c r="S101" s="7">
        <f t="shared" si="45"/>
        <v>5.9094417288397219E-2</v>
      </c>
      <c r="T101" s="7">
        <f t="shared" si="46"/>
        <v>6.2333696837513629E-2</v>
      </c>
      <c r="U101" s="7">
        <f t="shared" si="47"/>
        <v>6.1991172143207457E-2</v>
      </c>
      <c r="V101" s="7">
        <f t="shared" si="48"/>
        <v>6.4040870138431114E-2</v>
      </c>
      <c r="W101" s="7">
        <f t="shared" si="49"/>
        <v>6.4398097328942555E-2</v>
      </c>
      <c r="X101" s="7">
        <f t="shared" si="50"/>
        <v>5.9952793076317859E-2</v>
      </c>
      <c r="Y101" s="7">
        <f t="shared" si="51"/>
        <v>5.8447667581340651E-2</v>
      </c>
      <c r="Z101" s="7">
        <f t="shared" si="52"/>
        <v>6.5906362545018013E-2</v>
      </c>
      <c r="AA101" s="7">
        <f t="shared" si="53"/>
        <v>7.1400000000000005E-2</v>
      </c>
      <c r="AC101" s="91" t="s">
        <v>47</v>
      </c>
      <c r="AD101" s="3">
        <v>-57.036231884057955</v>
      </c>
      <c r="AE101" s="86"/>
    </row>
    <row r="102" spans="2:31">
      <c r="B102" s="9" t="s">
        <v>44</v>
      </c>
      <c r="C102" s="31">
        <f>D102/0.981</f>
        <v>1612.6401630988787</v>
      </c>
      <c r="D102" s="29">
        <v>1582</v>
      </c>
      <c r="E102" s="29">
        <v>1892</v>
      </c>
      <c r="F102" s="29">
        <v>1341</v>
      </c>
      <c r="G102" s="29">
        <v>981</v>
      </c>
      <c r="H102" s="29">
        <v>814</v>
      </c>
      <c r="I102" s="29">
        <v>679</v>
      </c>
      <c r="J102" s="29">
        <v>625</v>
      </c>
      <c r="K102" s="29">
        <v>599</v>
      </c>
      <c r="L102" s="30">
        <v>538</v>
      </c>
      <c r="M102" s="43">
        <f t="shared" si="43"/>
        <v>0.89816360601001666</v>
      </c>
      <c r="N102" s="46">
        <f t="shared" si="54"/>
        <v>0.33361441213653603</v>
      </c>
      <c r="O102" s="82">
        <f t="shared" si="42"/>
        <v>-1074.6401630988787</v>
      </c>
      <c r="P102" s="83"/>
      <c r="Q102" s="9" t="s">
        <v>44</v>
      </c>
      <c r="R102" s="7">
        <f t="shared" si="44"/>
        <v>4.0865720623936085E-2</v>
      </c>
      <c r="S102" s="7">
        <f t="shared" si="45"/>
        <v>4.0699768458965786E-2</v>
      </c>
      <c r="T102" s="7">
        <f t="shared" si="46"/>
        <v>4.1264994547437296E-2</v>
      </c>
      <c r="U102" s="7">
        <f t="shared" si="47"/>
        <v>3.2883766552231485E-2</v>
      </c>
      <c r="V102" s="7">
        <f t="shared" si="48"/>
        <v>3.2333553065260381E-2</v>
      </c>
      <c r="W102" s="7">
        <f t="shared" si="49"/>
        <v>2.9784120014635932E-2</v>
      </c>
      <c r="X102" s="7">
        <f t="shared" si="50"/>
        <v>2.6711250983477576E-2</v>
      </c>
      <c r="Y102" s="7">
        <f t="shared" si="51"/>
        <v>2.4500196001568011E-2</v>
      </c>
      <c r="Z102" s="7">
        <f t="shared" si="52"/>
        <v>2.3969587835134053E-2</v>
      </c>
      <c r="AA102" s="7">
        <f t="shared" si="53"/>
        <v>2.1520000000000001E-2</v>
      </c>
      <c r="AC102" s="9" t="s">
        <v>36</v>
      </c>
      <c r="AD102" s="3">
        <v>44.936507936507894</v>
      </c>
      <c r="AE102" s="3"/>
    </row>
    <row r="103" spans="2:31">
      <c r="B103" s="9" t="s">
        <v>45</v>
      </c>
      <c r="C103" s="31">
        <f>D103/0.976</f>
        <v>452.86885245901641</v>
      </c>
      <c r="D103" s="29">
        <v>442</v>
      </c>
      <c r="E103" s="29">
        <v>523</v>
      </c>
      <c r="F103" s="29">
        <v>507</v>
      </c>
      <c r="G103" s="29">
        <v>346</v>
      </c>
      <c r="H103" s="29">
        <v>234</v>
      </c>
      <c r="I103" s="29">
        <v>209</v>
      </c>
      <c r="J103" s="29">
        <v>212</v>
      </c>
      <c r="K103" s="29">
        <v>229</v>
      </c>
      <c r="L103" s="30">
        <v>292</v>
      </c>
      <c r="M103" s="43">
        <f t="shared" si="43"/>
        <v>1.2751091703056769</v>
      </c>
      <c r="N103" s="46">
        <f t="shared" si="54"/>
        <v>0.64477828054298636</v>
      </c>
      <c r="O103" s="17">
        <f t="shared" si="42"/>
        <v>-160.86885245901641</v>
      </c>
      <c r="P103" s="15"/>
      <c r="Q103" s="9" t="s">
        <v>45</v>
      </c>
      <c r="R103" s="7">
        <f t="shared" si="44"/>
        <v>1.1476095180656834E-2</v>
      </c>
      <c r="S103" s="7">
        <f t="shared" si="45"/>
        <v>1.137123745819398E-2</v>
      </c>
      <c r="T103" s="7">
        <f t="shared" si="46"/>
        <v>1.1406761177753544E-2</v>
      </c>
      <c r="U103" s="7">
        <f t="shared" si="47"/>
        <v>1.2432564982834723E-2</v>
      </c>
      <c r="V103" s="7">
        <f t="shared" si="48"/>
        <v>1.1404087013843111E-2</v>
      </c>
      <c r="W103" s="7">
        <f t="shared" si="49"/>
        <v>8.5620197585071344E-3</v>
      </c>
      <c r="X103" s="7">
        <f t="shared" si="50"/>
        <v>8.2218725413060589E-3</v>
      </c>
      <c r="Y103" s="7">
        <f t="shared" si="51"/>
        <v>8.3104664837318695E-3</v>
      </c>
      <c r="Z103" s="7">
        <f t="shared" si="52"/>
        <v>9.1636654661864745E-3</v>
      </c>
      <c r="AA103" s="7">
        <f t="shared" si="53"/>
        <v>1.1679999999999999E-2</v>
      </c>
      <c r="AC103" s="9" t="s">
        <v>33</v>
      </c>
      <c r="AD103" s="3">
        <v>62.029162746942575</v>
      </c>
      <c r="AE103" s="88"/>
    </row>
    <row r="104" spans="2:31">
      <c r="B104" s="9" t="s">
        <v>46</v>
      </c>
      <c r="C104" s="31">
        <f>D104/0.943</f>
        <v>2352.0678685047719</v>
      </c>
      <c r="D104" s="35">
        <v>2218</v>
      </c>
      <c r="E104" s="35">
        <v>2391</v>
      </c>
      <c r="F104" s="35">
        <v>1885</v>
      </c>
      <c r="G104" s="35">
        <v>1430</v>
      </c>
      <c r="H104" s="35">
        <v>1151</v>
      </c>
      <c r="I104" s="35">
        <v>1048</v>
      </c>
      <c r="J104" s="35">
        <v>1022</v>
      </c>
      <c r="K104" s="35">
        <v>965</v>
      </c>
      <c r="L104" s="38">
        <v>885</v>
      </c>
      <c r="M104" s="43">
        <f t="shared" si="43"/>
        <v>0.91709844559585496</v>
      </c>
      <c r="N104" s="46">
        <f t="shared" si="54"/>
        <v>0.37626465284039678</v>
      </c>
      <c r="O104" s="82">
        <f t="shared" si="42"/>
        <v>-1467.0678685047719</v>
      </c>
      <c r="P104" s="84"/>
      <c r="Q104" s="9" t="s">
        <v>46</v>
      </c>
      <c r="R104" s="7">
        <f t="shared" si="44"/>
        <v>5.9603469268772843E-2</v>
      </c>
      <c r="S104" s="7">
        <f t="shared" si="45"/>
        <v>5.7062001543606897E-2</v>
      </c>
      <c r="T104" s="7">
        <f t="shared" si="46"/>
        <v>5.2148309705561613E-2</v>
      </c>
      <c r="U104" s="7">
        <f t="shared" si="47"/>
        <v>4.6223639038744484E-2</v>
      </c>
      <c r="V104" s="7">
        <f t="shared" si="48"/>
        <v>4.7132498352010548E-2</v>
      </c>
      <c r="W104" s="7">
        <f t="shared" si="49"/>
        <v>4.211489206000732E-2</v>
      </c>
      <c r="X104" s="7">
        <f t="shared" si="50"/>
        <v>4.1227380015735643E-2</v>
      </c>
      <c r="Y104" s="7">
        <f t="shared" si="51"/>
        <v>4.0062720501764015E-2</v>
      </c>
      <c r="Z104" s="7">
        <f t="shared" si="52"/>
        <v>3.8615446178471388E-2</v>
      </c>
      <c r="AA104" s="7">
        <f t="shared" si="53"/>
        <v>3.5400000000000001E-2</v>
      </c>
      <c r="AC104" s="9" t="s">
        <v>38</v>
      </c>
      <c r="AD104" s="3">
        <v>278.07228915662648</v>
      </c>
      <c r="AE104" s="3"/>
    </row>
    <row r="105" spans="2:31" ht="19.5" thickBot="1">
      <c r="B105" s="23" t="s">
        <v>47</v>
      </c>
      <c r="C105" s="32">
        <f>D105/1.104</f>
        <v>115.03623188405795</v>
      </c>
      <c r="D105" s="36">
        <v>127</v>
      </c>
      <c r="E105" s="36">
        <v>164</v>
      </c>
      <c r="F105" s="36">
        <v>113</v>
      </c>
      <c r="G105" s="36">
        <v>66</v>
      </c>
      <c r="H105" s="36">
        <v>54</v>
      </c>
      <c r="I105" s="36">
        <v>50</v>
      </c>
      <c r="J105" s="36">
        <v>52</v>
      </c>
      <c r="K105" s="36">
        <v>54</v>
      </c>
      <c r="L105" s="39">
        <v>58</v>
      </c>
      <c r="M105" s="42">
        <f t="shared" si="43"/>
        <v>1.0740740740740742</v>
      </c>
      <c r="N105" s="47">
        <f>L105/C105</f>
        <v>0.50418897637795279</v>
      </c>
      <c r="O105" s="17">
        <f t="shared" si="42"/>
        <v>-57.036231884057955</v>
      </c>
      <c r="Q105" s="23" t="s">
        <v>47</v>
      </c>
      <c r="R105" s="7">
        <f t="shared" si="44"/>
        <v>2.9151193312528193E-3</v>
      </c>
      <c r="S105" s="7">
        <f t="shared" si="45"/>
        <v>3.2673012606122976E-3</v>
      </c>
      <c r="T105" s="7">
        <f t="shared" si="46"/>
        <v>3.5768811341330424E-3</v>
      </c>
      <c r="U105" s="7">
        <f t="shared" si="47"/>
        <v>2.770966159882295E-3</v>
      </c>
      <c r="V105" s="7">
        <f t="shared" si="48"/>
        <v>2.175346077785102E-3</v>
      </c>
      <c r="W105" s="7">
        <f t="shared" si="49"/>
        <v>1.9758507135016466E-3</v>
      </c>
      <c r="X105" s="7">
        <f t="shared" si="50"/>
        <v>1.966955153422502E-3</v>
      </c>
      <c r="Y105" s="7">
        <f t="shared" si="51"/>
        <v>2.0384163073304588E-3</v>
      </c>
      <c r="Z105" s="7">
        <f t="shared" si="52"/>
        <v>2.1608643457382954E-3</v>
      </c>
      <c r="AA105" s="7">
        <f t="shared" si="53"/>
        <v>2.32E-3</v>
      </c>
      <c r="AC105" s="9" t="s">
        <v>32</v>
      </c>
      <c r="AD105" s="3">
        <v>756.84429065743916</v>
      </c>
      <c r="AE105" s="88"/>
    </row>
    <row r="106" spans="2:31" ht="19.5" thickTop="1">
      <c r="B106" s="24" t="s">
        <v>56</v>
      </c>
      <c r="C106" s="50">
        <f>D106/0.985</f>
        <v>39461.928934010153</v>
      </c>
      <c r="D106" s="51">
        <v>38870</v>
      </c>
      <c r="E106" s="51">
        <v>45850</v>
      </c>
      <c r="F106" s="51">
        <v>40780</v>
      </c>
      <c r="G106" s="51">
        <v>30340</v>
      </c>
      <c r="H106" s="51">
        <v>27330</v>
      </c>
      <c r="I106" s="51">
        <v>25420</v>
      </c>
      <c r="J106" s="51">
        <v>25510</v>
      </c>
      <c r="K106" s="51">
        <v>24990</v>
      </c>
      <c r="L106" s="52">
        <v>25000</v>
      </c>
      <c r="M106" s="44">
        <f t="shared" si="43"/>
        <v>1.0004001600640255</v>
      </c>
      <c r="N106" s="48">
        <f>L106/C106</f>
        <v>0.63352199639825058</v>
      </c>
      <c r="O106" s="17">
        <f t="shared" si="42"/>
        <v>-14461.928934010153</v>
      </c>
      <c r="Q106" s="24"/>
      <c r="R106" s="11">
        <f>SUM(R85:R105)</f>
        <v>0.9997516514280218</v>
      </c>
      <c r="S106" s="11">
        <f t="shared" ref="S106:AA106" si="55">SUM(S85:S105)</f>
        <v>1</v>
      </c>
      <c r="T106" s="11">
        <f t="shared" si="55"/>
        <v>0.99999999999999989</v>
      </c>
      <c r="U106" s="11">
        <f t="shared" si="55"/>
        <v>1.0000000000000002</v>
      </c>
      <c r="V106" s="11">
        <f t="shared" si="55"/>
        <v>0.99999999999999989</v>
      </c>
      <c r="W106" s="11">
        <f t="shared" si="55"/>
        <v>1</v>
      </c>
      <c r="X106" s="11">
        <f t="shared" si="55"/>
        <v>1</v>
      </c>
      <c r="Y106" s="11">
        <f t="shared" si="55"/>
        <v>1</v>
      </c>
      <c r="Z106" s="11">
        <f t="shared" si="55"/>
        <v>0.99999999999999989</v>
      </c>
      <c r="AA106" s="11">
        <f t="shared" si="55"/>
        <v>1</v>
      </c>
    </row>
    <row r="109" spans="2:31">
      <c r="B109" s="1" t="s">
        <v>51</v>
      </c>
      <c r="Q109" s="1" t="s">
        <v>51</v>
      </c>
    </row>
    <row r="110" spans="2:31">
      <c r="B110" s="12" t="s">
        <v>24</v>
      </c>
      <c r="C110" s="18" t="s">
        <v>71</v>
      </c>
      <c r="D110" s="19"/>
      <c r="E110" s="19"/>
      <c r="F110" s="19"/>
      <c r="G110" s="19"/>
      <c r="H110" s="19"/>
      <c r="I110" s="19"/>
      <c r="J110" s="19"/>
      <c r="K110" s="19"/>
      <c r="L110" s="20"/>
      <c r="M110" s="19" t="s">
        <v>53</v>
      </c>
      <c r="N110" s="20"/>
      <c r="Q110" s="12" t="s">
        <v>24</v>
      </c>
      <c r="R110" s="19" t="s">
        <v>9</v>
      </c>
      <c r="S110" s="19"/>
      <c r="T110" s="19"/>
      <c r="U110" s="19"/>
      <c r="V110" s="19"/>
      <c r="W110" s="19"/>
      <c r="X110" s="19"/>
      <c r="Y110" s="19"/>
      <c r="Z110" s="19"/>
      <c r="AA110" s="20"/>
    </row>
    <row r="111" spans="2:31">
      <c r="B111" s="13"/>
      <c r="C111" s="21" t="s">
        <v>19</v>
      </c>
      <c r="D111" s="9" t="s">
        <v>1</v>
      </c>
      <c r="E111" s="9" t="s">
        <v>2</v>
      </c>
      <c r="F111" s="9" t="s">
        <v>3</v>
      </c>
      <c r="G111" s="9" t="s">
        <v>4</v>
      </c>
      <c r="H111" s="9" t="s">
        <v>5</v>
      </c>
      <c r="I111" s="9" t="s">
        <v>6</v>
      </c>
      <c r="J111" s="9" t="s">
        <v>7</v>
      </c>
      <c r="K111" s="9" t="s">
        <v>0</v>
      </c>
      <c r="L111" s="9" t="s">
        <v>18</v>
      </c>
      <c r="M111" s="9" t="s">
        <v>54</v>
      </c>
      <c r="N111" s="9" t="s">
        <v>55</v>
      </c>
      <c r="O111" s="16" t="s">
        <v>74</v>
      </c>
      <c r="Q111" s="34"/>
      <c r="R111" s="20" t="s">
        <v>19</v>
      </c>
      <c r="S111" s="9" t="s">
        <v>1</v>
      </c>
      <c r="T111" s="9" t="s">
        <v>2</v>
      </c>
      <c r="U111" s="9" t="s">
        <v>3</v>
      </c>
      <c r="V111" s="9" t="s">
        <v>4</v>
      </c>
      <c r="W111" s="9" t="s">
        <v>5</v>
      </c>
      <c r="X111" s="9" t="s">
        <v>6</v>
      </c>
      <c r="Y111" s="9" t="s">
        <v>7</v>
      </c>
      <c r="Z111" s="9" t="s">
        <v>0</v>
      </c>
      <c r="AA111" s="9" t="s">
        <v>20</v>
      </c>
      <c r="AC111" s="86" t="s">
        <v>68</v>
      </c>
      <c r="AD111" s="86" t="s">
        <v>74</v>
      </c>
      <c r="AE111" s="86" t="s">
        <v>69</v>
      </c>
    </row>
    <row r="112" spans="2:31">
      <c r="B112" s="18" t="s">
        <v>26</v>
      </c>
      <c r="C112" s="25">
        <f>D112/1.062</f>
        <v>497.17514124293785</v>
      </c>
      <c r="D112" s="26">
        <v>528</v>
      </c>
      <c r="E112" s="26">
        <v>547</v>
      </c>
      <c r="F112" s="26">
        <v>507</v>
      </c>
      <c r="G112" s="26">
        <v>435</v>
      </c>
      <c r="H112" s="26">
        <v>372</v>
      </c>
      <c r="I112" s="26">
        <v>241</v>
      </c>
      <c r="J112" s="26">
        <v>283</v>
      </c>
      <c r="K112" s="26">
        <v>274</v>
      </c>
      <c r="L112" s="27">
        <v>265</v>
      </c>
      <c r="M112" s="41">
        <f>L112/K112</f>
        <v>0.96715328467153283</v>
      </c>
      <c r="N112" s="45">
        <f>L112/C112</f>
        <v>0.53301136363636359</v>
      </c>
      <c r="O112" s="17">
        <f t="shared" ref="O112:O133" si="56">L112-C112</f>
        <v>-232.17514124293785</v>
      </c>
      <c r="P112" s="15"/>
      <c r="Q112" s="9" t="s">
        <v>26</v>
      </c>
      <c r="R112" s="7">
        <f>C112/$C$133</f>
        <v>2.7424454465350124E-2</v>
      </c>
      <c r="S112" s="7">
        <f>D112/$D$133</f>
        <v>3.0275229357798167E-2</v>
      </c>
      <c r="T112" s="7">
        <f>E112/$E$133</f>
        <v>3.2734889287851586E-2</v>
      </c>
      <c r="U112" s="7">
        <f>F112/$F$133</f>
        <v>3.2730794060684312E-2</v>
      </c>
      <c r="V112" s="7">
        <f>G112/$G$133</f>
        <v>3.1751824817518245E-2</v>
      </c>
      <c r="W112" s="7">
        <f>H112/$H$133</f>
        <v>2.8637413394919167E-2</v>
      </c>
      <c r="X112" s="7">
        <f>I112/$I$133</f>
        <v>1.9326383319967923E-2</v>
      </c>
      <c r="Y112" s="7">
        <f>J112/$J$133</f>
        <v>2.2712680577849118E-2</v>
      </c>
      <c r="Z112" s="7">
        <f>K112/$K$133</f>
        <v>2.2043443282381336E-2</v>
      </c>
      <c r="AA112" s="7">
        <f>L112/$L$133</f>
        <v>2.0833333333333332E-2</v>
      </c>
      <c r="AC112" s="18" t="s">
        <v>35</v>
      </c>
      <c r="AD112" s="87">
        <v>-1270.6459054209918</v>
      </c>
      <c r="AE112" s="3"/>
    </row>
    <row r="113" spans="2:31">
      <c r="B113" s="22" t="s">
        <v>28</v>
      </c>
      <c r="C113" s="28">
        <f>D113/1.072</f>
        <v>1365.6716417910447</v>
      </c>
      <c r="D113" s="29">
        <v>1464</v>
      </c>
      <c r="E113" s="29">
        <v>1361</v>
      </c>
      <c r="F113" s="29">
        <v>1345</v>
      </c>
      <c r="G113" s="29">
        <v>1177</v>
      </c>
      <c r="H113" s="29">
        <v>1152</v>
      </c>
      <c r="I113" s="29">
        <v>1154</v>
      </c>
      <c r="J113" s="29">
        <v>1163</v>
      </c>
      <c r="K113" s="29">
        <v>999</v>
      </c>
      <c r="L113" s="30">
        <v>1008</v>
      </c>
      <c r="M113" s="43">
        <f t="shared" ref="M113:M133" si="57">L113/K113</f>
        <v>1.0090090090090089</v>
      </c>
      <c r="N113" s="46">
        <f>L113/C113</f>
        <v>0.73809836065573775</v>
      </c>
      <c r="O113" s="17">
        <f t="shared" si="56"/>
        <v>-357.67164179104475</v>
      </c>
      <c r="P113" s="15"/>
      <c r="Q113" s="9" t="s">
        <v>28</v>
      </c>
      <c r="R113" s="7">
        <f t="shared" ref="R113:R132" si="58">C113/$C$133</f>
        <v>7.5331199507051888E-2</v>
      </c>
      <c r="S113" s="7">
        <f t="shared" ref="S113:S132" si="59">D113/$D$133</f>
        <v>8.3944954128440372E-2</v>
      </c>
      <c r="T113" s="7">
        <f t="shared" ref="T113:T132" si="60">E113/$E$133</f>
        <v>8.1448234590065824E-2</v>
      </c>
      <c r="U113" s="7">
        <f t="shared" ref="U113:U132" si="61">F113/$F$133</f>
        <v>8.68302130406714E-2</v>
      </c>
      <c r="V113" s="7">
        <f t="shared" ref="V113:V132" si="62">G113/$G$133</f>
        <v>8.5912408759124093E-2</v>
      </c>
      <c r="W113" s="7">
        <f t="shared" ref="W113:W132" si="63">H113/$H$133</f>
        <v>8.8683602771362585E-2</v>
      </c>
      <c r="X113" s="7">
        <f t="shared" ref="X113:X132" si="64">I113/$I$133</f>
        <v>9.2542101042502004E-2</v>
      </c>
      <c r="Y113" s="7">
        <f t="shared" ref="Y113:Y132" si="65">J113/$J$133</f>
        <v>9.333868378812199E-2</v>
      </c>
      <c r="Z113" s="7">
        <f t="shared" ref="Z113:Z132" si="66">K113/$K$133</f>
        <v>8.037007240547063E-2</v>
      </c>
      <c r="AA113" s="7">
        <f t="shared" ref="AA113:AA132" si="67">L113/$L$133</f>
        <v>7.9245283018867921E-2</v>
      </c>
      <c r="AC113" s="22" t="s">
        <v>42</v>
      </c>
      <c r="AD113" s="87">
        <v>-1072.3947368421052</v>
      </c>
      <c r="AE113" s="89"/>
    </row>
    <row r="114" spans="2:31">
      <c r="B114" s="9" t="s">
        <v>29</v>
      </c>
      <c r="C114" s="31">
        <f>D114/1.029</f>
        <v>1069.9708454810498</v>
      </c>
      <c r="D114" s="29">
        <v>1101</v>
      </c>
      <c r="E114" s="29">
        <v>919</v>
      </c>
      <c r="F114" s="29">
        <v>761</v>
      </c>
      <c r="G114" s="29">
        <v>716</v>
      </c>
      <c r="H114" s="29">
        <v>679</v>
      </c>
      <c r="I114" s="29">
        <v>577</v>
      </c>
      <c r="J114" s="29">
        <v>532</v>
      </c>
      <c r="K114" s="29">
        <v>514</v>
      </c>
      <c r="L114" s="30">
        <v>565</v>
      </c>
      <c r="M114" s="43">
        <f t="shared" si="57"/>
        <v>1.0992217898832686</v>
      </c>
      <c r="N114" s="46">
        <f t="shared" ref="N114:N131" si="68">L114/C114</f>
        <v>0.52805177111716606</v>
      </c>
      <c r="O114" s="82">
        <f t="shared" si="56"/>
        <v>-504.97084548104976</v>
      </c>
      <c r="P114" s="15"/>
      <c r="Q114" s="9" t="s">
        <v>29</v>
      </c>
      <c r="R114" s="7">
        <f t="shared" si="58"/>
        <v>5.902018081151203E-2</v>
      </c>
      <c r="S114" s="7">
        <f t="shared" si="59"/>
        <v>6.3130733944954123E-2</v>
      </c>
      <c r="T114" s="7">
        <f t="shared" si="60"/>
        <v>5.4997007779772594E-2</v>
      </c>
      <c r="U114" s="7">
        <f t="shared" si="61"/>
        <v>4.9128469980632666E-2</v>
      </c>
      <c r="V114" s="7">
        <f t="shared" si="62"/>
        <v>5.2262773722627734E-2</v>
      </c>
      <c r="W114" s="7">
        <f t="shared" si="63"/>
        <v>5.2270977675134722E-2</v>
      </c>
      <c r="X114" s="7">
        <f t="shared" si="64"/>
        <v>4.6271050521251002E-2</v>
      </c>
      <c r="Y114" s="7">
        <f t="shared" si="65"/>
        <v>4.2696629213483148E-2</v>
      </c>
      <c r="Z114" s="7">
        <f t="shared" si="66"/>
        <v>4.1351568785197107E-2</v>
      </c>
      <c r="AA114" s="7">
        <f t="shared" si="67"/>
        <v>4.4418238993710689E-2</v>
      </c>
      <c r="AC114" s="9" t="s">
        <v>43</v>
      </c>
      <c r="AD114" s="87">
        <v>-678.16279069767461</v>
      </c>
      <c r="AE114" s="89"/>
    </row>
    <row r="115" spans="2:31">
      <c r="B115" s="9" t="s">
        <v>30</v>
      </c>
      <c r="C115" s="31">
        <f>D115/0.929</f>
        <v>1184.0688912809471</v>
      </c>
      <c r="D115" s="29">
        <v>1100</v>
      </c>
      <c r="E115" s="29">
        <v>1110</v>
      </c>
      <c r="F115" s="29">
        <v>1116</v>
      </c>
      <c r="G115" s="29">
        <v>1100</v>
      </c>
      <c r="H115" s="29">
        <v>1090</v>
      </c>
      <c r="I115" s="29">
        <v>993</v>
      </c>
      <c r="J115" s="29">
        <v>1039</v>
      </c>
      <c r="K115" s="29">
        <v>1078</v>
      </c>
      <c r="L115" s="30">
        <v>1011</v>
      </c>
      <c r="M115" s="43">
        <f t="shared" si="57"/>
        <v>0.93784786641929496</v>
      </c>
      <c r="N115" s="46">
        <f t="shared" si="68"/>
        <v>0.85383545454545462</v>
      </c>
      <c r="O115" s="17">
        <f t="shared" si="56"/>
        <v>-173.06889128094713</v>
      </c>
      <c r="P115" s="15"/>
      <c r="Q115" s="9" t="s">
        <v>30</v>
      </c>
      <c r="R115" s="7">
        <f t="shared" si="58"/>
        <v>6.5313891824098108E-2</v>
      </c>
      <c r="S115" s="7">
        <f t="shared" si="59"/>
        <v>6.3073394495412841E-2</v>
      </c>
      <c r="T115" s="7">
        <f t="shared" si="60"/>
        <v>6.6427289048473961E-2</v>
      </c>
      <c r="U115" s="7">
        <f t="shared" si="61"/>
        <v>7.2046481601032927E-2</v>
      </c>
      <c r="V115" s="7">
        <f t="shared" si="62"/>
        <v>8.0291970802919707E-2</v>
      </c>
      <c r="W115" s="7">
        <f t="shared" si="63"/>
        <v>8.391070053887606E-2</v>
      </c>
      <c r="X115" s="7">
        <f t="shared" si="64"/>
        <v>7.9631114675220535E-2</v>
      </c>
      <c r="Y115" s="7">
        <f t="shared" si="65"/>
        <v>8.3386837881219908E-2</v>
      </c>
      <c r="Z115" s="7">
        <f t="shared" si="66"/>
        <v>8.6725663716814158E-2</v>
      </c>
      <c r="AA115" s="7">
        <f t="shared" si="67"/>
        <v>7.9481132075471694E-2</v>
      </c>
      <c r="AC115" s="9" t="s">
        <v>29</v>
      </c>
      <c r="AD115" s="87">
        <v>-504.97084548104976</v>
      </c>
      <c r="AE115" s="3"/>
    </row>
    <row r="116" spans="2:31">
      <c r="B116" s="9" t="s">
        <v>31</v>
      </c>
      <c r="C116" s="31">
        <f>D116/1.137</f>
        <v>325.41776605101143</v>
      </c>
      <c r="D116" s="29">
        <v>370</v>
      </c>
      <c r="E116" s="29">
        <v>408</v>
      </c>
      <c r="F116" s="29">
        <v>421</v>
      </c>
      <c r="G116" s="29">
        <v>437</v>
      </c>
      <c r="H116" s="29">
        <v>458</v>
      </c>
      <c r="I116" s="29">
        <v>467</v>
      </c>
      <c r="J116" s="29">
        <v>411</v>
      </c>
      <c r="K116" s="29">
        <v>452</v>
      </c>
      <c r="L116" s="30">
        <v>418</v>
      </c>
      <c r="M116" s="43">
        <f t="shared" si="57"/>
        <v>0.9247787610619469</v>
      </c>
      <c r="N116" s="46">
        <f t="shared" si="68"/>
        <v>1.2845027027027027</v>
      </c>
      <c r="O116" s="17">
        <f t="shared" si="56"/>
        <v>92.582233948988574</v>
      </c>
      <c r="P116" s="15"/>
      <c r="Q116" s="9" t="s">
        <v>31</v>
      </c>
      <c r="R116" s="7">
        <f t="shared" si="58"/>
        <v>1.7950223104419322E-2</v>
      </c>
      <c r="S116" s="7">
        <f t="shared" si="59"/>
        <v>2.1215596330275231E-2</v>
      </c>
      <c r="T116" s="7">
        <f t="shared" si="60"/>
        <v>2.4416517055655295E-2</v>
      </c>
      <c r="U116" s="7">
        <f t="shared" si="61"/>
        <v>2.7178825048418336E-2</v>
      </c>
      <c r="V116" s="7">
        <f t="shared" si="62"/>
        <v>3.1897810218978105E-2</v>
      </c>
      <c r="W116" s="7">
        <f t="shared" si="63"/>
        <v>3.5257890685142415E-2</v>
      </c>
      <c r="X116" s="7">
        <f t="shared" si="64"/>
        <v>3.7449879711307137E-2</v>
      </c>
      <c r="Y116" s="7">
        <f t="shared" si="65"/>
        <v>3.2985553772070624E-2</v>
      </c>
      <c r="Z116" s="7">
        <f t="shared" si="66"/>
        <v>3.6363636363636362E-2</v>
      </c>
      <c r="AA116" s="7">
        <f t="shared" si="67"/>
        <v>3.2861635220125786E-2</v>
      </c>
      <c r="AC116" s="9" t="s">
        <v>38</v>
      </c>
      <c r="AD116" s="87">
        <v>-501.9213483146068</v>
      </c>
      <c r="AE116" s="3"/>
    </row>
    <row r="117" spans="2:31">
      <c r="B117" s="9" t="s">
        <v>32</v>
      </c>
      <c r="C117" s="31">
        <f>D117/1.23</f>
        <v>122.76422764227642</v>
      </c>
      <c r="D117" s="29">
        <v>151</v>
      </c>
      <c r="E117" s="29">
        <v>96</v>
      </c>
      <c r="F117" s="29">
        <v>105</v>
      </c>
      <c r="G117" s="29">
        <v>72</v>
      </c>
      <c r="H117" s="29">
        <v>73</v>
      </c>
      <c r="I117" s="29">
        <v>68</v>
      </c>
      <c r="J117" s="29">
        <v>66</v>
      </c>
      <c r="K117" s="29">
        <v>65</v>
      </c>
      <c r="L117" s="30">
        <v>75</v>
      </c>
      <c r="M117" s="43">
        <f t="shared" si="57"/>
        <v>1.1538461538461537</v>
      </c>
      <c r="N117" s="46">
        <f t="shared" si="68"/>
        <v>0.61092715231788075</v>
      </c>
      <c r="O117" s="17">
        <f t="shared" si="56"/>
        <v>-47.764227642276424</v>
      </c>
      <c r="P117" s="15"/>
      <c r="Q117" s="9" t="s">
        <v>32</v>
      </c>
      <c r="R117" s="7">
        <f t="shared" si="58"/>
        <v>6.7717423733870364E-3</v>
      </c>
      <c r="S117" s="7">
        <f t="shared" si="59"/>
        <v>8.6582568807339454E-3</v>
      </c>
      <c r="T117" s="7">
        <f t="shared" si="60"/>
        <v>5.745062836624776E-3</v>
      </c>
      <c r="U117" s="7">
        <f t="shared" si="61"/>
        <v>6.7785668173014849E-3</v>
      </c>
      <c r="V117" s="7">
        <f t="shared" si="62"/>
        <v>5.2554744525547441E-3</v>
      </c>
      <c r="W117" s="7">
        <f t="shared" si="63"/>
        <v>5.619707467282525E-3</v>
      </c>
      <c r="X117" s="7">
        <f t="shared" si="64"/>
        <v>5.4530874097834803E-3</v>
      </c>
      <c r="Y117" s="7">
        <f t="shared" si="65"/>
        <v>5.2969502407704651E-3</v>
      </c>
      <c r="Z117" s="7">
        <f t="shared" si="66"/>
        <v>5.2292839903459376E-3</v>
      </c>
      <c r="AA117" s="7">
        <f t="shared" si="67"/>
        <v>5.89622641509434E-3</v>
      </c>
      <c r="AC117" s="9" t="s">
        <v>41</v>
      </c>
      <c r="AD117" s="3">
        <v>-401.92425905598247</v>
      </c>
      <c r="AE117" s="3"/>
    </row>
    <row r="118" spans="2:31">
      <c r="B118" s="9" t="s">
        <v>33</v>
      </c>
      <c r="C118" s="28">
        <f>D118/1.144</f>
        <v>73.426573426573427</v>
      </c>
      <c r="D118" s="29">
        <v>84</v>
      </c>
      <c r="E118" s="29">
        <v>84</v>
      </c>
      <c r="F118" s="29">
        <v>92</v>
      </c>
      <c r="G118" s="29">
        <v>81</v>
      </c>
      <c r="H118" s="29">
        <v>46</v>
      </c>
      <c r="I118" s="29">
        <v>35</v>
      </c>
      <c r="J118" s="29">
        <v>52</v>
      </c>
      <c r="K118" s="29">
        <v>55</v>
      </c>
      <c r="L118" s="30">
        <v>65</v>
      </c>
      <c r="M118" s="43">
        <f t="shared" si="57"/>
        <v>1.1818181818181819</v>
      </c>
      <c r="N118" s="46">
        <f t="shared" si="68"/>
        <v>0.88523809523809527</v>
      </c>
      <c r="O118" s="17">
        <f t="shared" si="56"/>
        <v>-8.4265734265734267</v>
      </c>
      <c r="P118" s="15"/>
      <c r="Q118" s="9" t="s">
        <v>33</v>
      </c>
      <c r="R118" s="7">
        <f t="shared" si="58"/>
        <v>4.0502502085070892E-3</v>
      </c>
      <c r="S118" s="7">
        <f t="shared" si="59"/>
        <v>4.8165137614678902E-3</v>
      </c>
      <c r="T118" s="7">
        <f t="shared" si="60"/>
        <v>5.0269299820466786E-3</v>
      </c>
      <c r="U118" s="7">
        <f t="shared" si="61"/>
        <v>5.939315687540349E-3</v>
      </c>
      <c r="V118" s="7">
        <f t="shared" si="62"/>
        <v>5.9124087591240874E-3</v>
      </c>
      <c r="W118" s="7">
        <f t="shared" si="63"/>
        <v>3.5411855273287142E-3</v>
      </c>
      <c r="X118" s="7">
        <f t="shared" si="64"/>
        <v>2.8067361668003207E-3</v>
      </c>
      <c r="Y118" s="7">
        <f t="shared" si="65"/>
        <v>4.1733547351524881E-3</v>
      </c>
      <c r="Z118" s="7">
        <f t="shared" si="66"/>
        <v>4.4247787610619468E-3</v>
      </c>
      <c r="AA118" s="7">
        <f t="shared" si="67"/>
        <v>5.1100628930817607E-3</v>
      </c>
      <c r="AC118" s="9" t="s">
        <v>37</v>
      </c>
      <c r="AD118" s="3">
        <v>-368.03732809430255</v>
      </c>
      <c r="AE118" s="3"/>
    </row>
    <row r="119" spans="2:31">
      <c r="B119" s="9" t="s">
        <v>34</v>
      </c>
      <c r="C119" s="28">
        <f>D119/1.001</f>
        <v>194.80519480519482</v>
      </c>
      <c r="D119" s="29">
        <v>195</v>
      </c>
      <c r="E119" s="29">
        <v>134</v>
      </c>
      <c r="F119" s="29">
        <v>159</v>
      </c>
      <c r="G119" s="29">
        <v>148</v>
      </c>
      <c r="H119" s="29">
        <v>177</v>
      </c>
      <c r="I119" s="29">
        <v>176</v>
      </c>
      <c r="J119" s="29">
        <v>163</v>
      </c>
      <c r="K119" s="29">
        <v>152</v>
      </c>
      <c r="L119" s="30">
        <v>148</v>
      </c>
      <c r="M119" s="43">
        <f t="shared" si="57"/>
        <v>0.97368421052631582</v>
      </c>
      <c r="N119" s="46">
        <f t="shared" si="68"/>
        <v>0.75973333333333326</v>
      </c>
      <c r="O119" s="17">
        <f t="shared" si="56"/>
        <v>-46.805194805194816</v>
      </c>
      <c r="P119" s="15"/>
      <c r="Q119" s="9" t="s">
        <v>34</v>
      </c>
      <c r="R119" s="7">
        <f t="shared" si="58"/>
        <v>1.0745561777671869E-2</v>
      </c>
      <c r="S119" s="7">
        <f t="shared" si="59"/>
        <v>1.1181192660550459E-2</v>
      </c>
      <c r="T119" s="7">
        <f t="shared" si="60"/>
        <v>8.0191502094554157E-3</v>
      </c>
      <c r="U119" s="7">
        <f t="shared" si="61"/>
        <v>1.026468689477082E-2</v>
      </c>
      <c r="V119" s="7">
        <f t="shared" si="62"/>
        <v>1.0802919708029197E-2</v>
      </c>
      <c r="W119" s="7">
        <f t="shared" si="63"/>
        <v>1.3625866050808315E-2</v>
      </c>
      <c r="X119" s="7">
        <f t="shared" si="64"/>
        <v>1.4113873295910184E-2</v>
      </c>
      <c r="Y119" s="7">
        <f t="shared" si="65"/>
        <v>1.3081861958266452E-2</v>
      </c>
      <c r="Z119" s="7">
        <f t="shared" si="66"/>
        <v>1.2228479485116654E-2</v>
      </c>
      <c r="AA119" s="7">
        <f t="shared" si="67"/>
        <v>1.1635220125786163E-2</v>
      </c>
      <c r="AC119" s="9" t="s">
        <v>28</v>
      </c>
      <c r="AD119" s="3">
        <v>-357.67164179104475</v>
      </c>
      <c r="AE119" s="3"/>
    </row>
    <row r="120" spans="2:31">
      <c r="B120" s="9" t="s">
        <v>35</v>
      </c>
      <c r="C120" s="31">
        <f>D120/0.867</f>
        <v>2320.6459054209918</v>
      </c>
      <c r="D120" s="29">
        <v>2012</v>
      </c>
      <c r="E120" s="29">
        <v>1750</v>
      </c>
      <c r="F120" s="29">
        <v>1534</v>
      </c>
      <c r="G120" s="29">
        <v>1038</v>
      </c>
      <c r="H120" s="29">
        <v>890</v>
      </c>
      <c r="I120" s="29">
        <v>777</v>
      </c>
      <c r="J120" s="29">
        <v>852</v>
      </c>
      <c r="K120" s="29">
        <v>933</v>
      </c>
      <c r="L120" s="30">
        <v>1050</v>
      </c>
      <c r="M120" s="43">
        <f t="shared" si="57"/>
        <v>1.1254019292604502</v>
      </c>
      <c r="N120" s="46">
        <f t="shared" si="68"/>
        <v>0.45246023856858852</v>
      </c>
      <c r="O120" s="82">
        <f t="shared" si="56"/>
        <v>-1270.6459054209918</v>
      </c>
      <c r="P120" s="15"/>
      <c r="Q120" s="9" t="s">
        <v>35</v>
      </c>
      <c r="R120" s="7">
        <f t="shared" si="58"/>
        <v>0.12800810556278636</v>
      </c>
      <c r="S120" s="7">
        <f t="shared" si="59"/>
        <v>0.11536697247706422</v>
      </c>
      <c r="T120" s="7">
        <f t="shared" si="60"/>
        <v>0.1047277079593058</v>
      </c>
      <c r="U120" s="7">
        <f t="shared" si="61"/>
        <v>9.9031633311814068E-2</v>
      </c>
      <c r="V120" s="7">
        <f t="shared" si="62"/>
        <v>7.5766423357664231E-2</v>
      </c>
      <c r="W120" s="7">
        <f t="shared" si="63"/>
        <v>6.8514241724403388E-2</v>
      </c>
      <c r="X120" s="7">
        <f t="shared" si="64"/>
        <v>6.230954290296712E-2</v>
      </c>
      <c r="Y120" s="7">
        <f t="shared" si="65"/>
        <v>6.8378812199036923E-2</v>
      </c>
      <c r="Z120" s="7">
        <f t="shared" si="66"/>
        <v>7.5060337892196294E-2</v>
      </c>
      <c r="AA120" s="7">
        <f t="shared" si="67"/>
        <v>8.254716981132075E-2</v>
      </c>
      <c r="AC120" s="9" t="s">
        <v>39</v>
      </c>
      <c r="AD120" s="3">
        <v>-234.90114464099895</v>
      </c>
      <c r="AE120" s="3"/>
    </row>
    <row r="121" spans="2:31">
      <c r="B121" s="9" t="s">
        <v>36</v>
      </c>
      <c r="C121" s="31">
        <f>D121/1.014</f>
        <v>262.32741617357004</v>
      </c>
      <c r="D121" s="29">
        <v>266</v>
      </c>
      <c r="E121" s="29">
        <v>251</v>
      </c>
      <c r="F121" s="29">
        <v>189</v>
      </c>
      <c r="G121" s="29">
        <v>180</v>
      </c>
      <c r="H121" s="29">
        <v>166</v>
      </c>
      <c r="I121" s="29">
        <v>174</v>
      </c>
      <c r="J121" s="29">
        <v>183</v>
      </c>
      <c r="K121" s="29">
        <v>202</v>
      </c>
      <c r="L121" s="30">
        <v>218</v>
      </c>
      <c r="M121" s="43">
        <f t="shared" si="57"/>
        <v>1.0792079207920793</v>
      </c>
      <c r="N121" s="46">
        <f t="shared" si="68"/>
        <v>0.83102255639097733</v>
      </c>
      <c r="O121" s="17">
        <f t="shared" si="56"/>
        <v>-44.327416173570043</v>
      </c>
      <c r="P121" s="15"/>
      <c r="Q121" s="9" t="s">
        <v>36</v>
      </c>
      <c r="R121" s="7">
        <f t="shared" si="58"/>
        <v>1.4470124676546695E-2</v>
      </c>
      <c r="S121" s="7">
        <f t="shared" si="59"/>
        <v>1.5252293577981652E-2</v>
      </c>
      <c r="T121" s="7">
        <f t="shared" si="60"/>
        <v>1.5020945541591861E-2</v>
      </c>
      <c r="U121" s="7">
        <f t="shared" si="61"/>
        <v>1.2201420271142672E-2</v>
      </c>
      <c r="V121" s="7">
        <f t="shared" si="62"/>
        <v>1.3138686131386862E-2</v>
      </c>
      <c r="W121" s="7">
        <f t="shared" si="63"/>
        <v>1.2779060816012317E-2</v>
      </c>
      <c r="X121" s="7">
        <f t="shared" si="64"/>
        <v>1.3953488372093023E-2</v>
      </c>
      <c r="Y121" s="7">
        <f t="shared" si="65"/>
        <v>1.4686998394863563E-2</v>
      </c>
      <c r="Z121" s="7">
        <f t="shared" si="66"/>
        <v>1.6251005631536607E-2</v>
      </c>
      <c r="AA121" s="7">
        <f t="shared" si="67"/>
        <v>1.7138364779874214E-2</v>
      </c>
      <c r="AC121" s="9" t="s">
        <v>26</v>
      </c>
      <c r="AD121" s="3">
        <v>-232.17514124293785</v>
      </c>
      <c r="AE121" s="3"/>
    </row>
    <row r="122" spans="2:31">
      <c r="B122" s="9" t="s">
        <v>37</v>
      </c>
      <c r="C122" s="28">
        <f>D122/1.018</f>
        <v>609.03732809430255</v>
      </c>
      <c r="D122" s="29">
        <v>620</v>
      </c>
      <c r="E122" s="29">
        <v>548</v>
      </c>
      <c r="F122" s="29">
        <v>544</v>
      </c>
      <c r="G122" s="29">
        <v>452</v>
      </c>
      <c r="H122" s="29">
        <v>350</v>
      </c>
      <c r="I122" s="29">
        <v>306</v>
      </c>
      <c r="J122" s="29">
        <v>314</v>
      </c>
      <c r="K122" s="29">
        <v>274</v>
      </c>
      <c r="L122" s="30">
        <v>241</v>
      </c>
      <c r="M122" s="43">
        <f t="shared" si="57"/>
        <v>0.87956204379562042</v>
      </c>
      <c r="N122" s="46">
        <f t="shared" si="68"/>
        <v>0.39570645161290324</v>
      </c>
      <c r="O122" s="17">
        <f t="shared" si="56"/>
        <v>-368.03732809430255</v>
      </c>
      <c r="P122" s="15"/>
      <c r="Q122" s="9" t="s">
        <v>37</v>
      </c>
      <c r="R122" s="7">
        <f t="shared" si="58"/>
        <v>3.3594834267587102E-2</v>
      </c>
      <c r="S122" s="7">
        <f t="shared" si="59"/>
        <v>3.5550458715596332E-2</v>
      </c>
      <c r="T122" s="7">
        <f t="shared" si="60"/>
        <v>3.2794733692399762E-2</v>
      </c>
      <c r="U122" s="7">
        <f t="shared" si="61"/>
        <v>3.5119431891542929E-2</v>
      </c>
      <c r="V122" s="7">
        <f t="shared" si="62"/>
        <v>3.2992700729927008E-2</v>
      </c>
      <c r="W122" s="7">
        <f t="shared" si="63"/>
        <v>2.6943802925327175E-2</v>
      </c>
      <c r="X122" s="7">
        <f t="shared" si="64"/>
        <v>2.4538893344025661E-2</v>
      </c>
      <c r="Y122" s="7">
        <f t="shared" si="65"/>
        <v>2.5200642054574639E-2</v>
      </c>
      <c r="Z122" s="7">
        <f t="shared" si="66"/>
        <v>2.2043443282381336E-2</v>
      </c>
      <c r="AA122" s="7">
        <f t="shared" si="67"/>
        <v>1.8946540880503144E-2</v>
      </c>
      <c r="AC122" s="9" t="s">
        <v>45</v>
      </c>
      <c r="AD122" s="3">
        <v>-200.30046948356812</v>
      </c>
      <c r="AE122" s="3"/>
    </row>
    <row r="123" spans="2:31">
      <c r="B123" s="9" t="s">
        <v>38</v>
      </c>
      <c r="C123" s="31">
        <f>D123/0.89</f>
        <v>1162.9213483146068</v>
      </c>
      <c r="D123" s="29">
        <v>1035</v>
      </c>
      <c r="E123" s="29">
        <v>1062</v>
      </c>
      <c r="F123" s="29">
        <v>837</v>
      </c>
      <c r="G123" s="29">
        <v>597</v>
      </c>
      <c r="H123" s="29">
        <v>477</v>
      </c>
      <c r="I123" s="29">
        <v>446</v>
      </c>
      <c r="J123" s="29">
        <v>502</v>
      </c>
      <c r="K123" s="29">
        <v>587</v>
      </c>
      <c r="L123" s="30">
        <v>661</v>
      </c>
      <c r="M123" s="43">
        <f t="shared" si="57"/>
        <v>1.1260647359454856</v>
      </c>
      <c r="N123" s="46">
        <f t="shared" si="68"/>
        <v>0.56839613526570043</v>
      </c>
      <c r="O123" s="82">
        <f t="shared" si="56"/>
        <v>-501.9213483146068</v>
      </c>
      <c r="P123" s="15"/>
      <c r="Q123" s="9" t="s">
        <v>38</v>
      </c>
      <c r="R123" s="7">
        <f t="shared" si="58"/>
        <v>6.414738171322544E-2</v>
      </c>
      <c r="S123" s="7">
        <f t="shared" si="59"/>
        <v>5.9346330275229356E-2</v>
      </c>
      <c r="T123" s="7">
        <f t="shared" si="60"/>
        <v>6.3554757630161579E-2</v>
      </c>
      <c r="U123" s="7">
        <f t="shared" si="61"/>
        <v>5.4034861200774692E-2</v>
      </c>
      <c r="V123" s="7">
        <f t="shared" si="62"/>
        <v>4.357664233576642E-2</v>
      </c>
      <c r="W123" s="7">
        <f t="shared" si="63"/>
        <v>3.6720554272517324E-2</v>
      </c>
      <c r="X123" s="7">
        <f t="shared" si="64"/>
        <v>3.5765838011226944E-2</v>
      </c>
      <c r="Y123" s="7">
        <f t="shared" si="65"/>
        <v>4.0288924558587479E-2</v>
      </c>
      <c r="Z123" s="7">
        <f t="shared" si="66"/>
        <v>4.7224456958970235E-2</v>
      </c>
      <c r="AA123" s="7">
        <f t="shared" si="67"/>
        <v>5.1965408805031449E-2</v>
      </c>
      <c r="AC123" s="9" t="s">
        <v>40</v>
      </c>
      <c r="AD123" s="3">
        <v>-185.11377245508982</v>
      </c>
      <c r="AE123" s="3"/>
    </row>
    <row r="124" spans="2:31">
      <c r="B124" s="9" t="s">
        <v>39</v>
      </c>
      <c r="C124" s="31">
        <f>D124/0.961</f>
        <v>894.90114464099895</v>
      </c>
      <c r="D124" s="29">
        <v>860</v>
      </c>
      <c r="E124" s="29">
        <v>873</v>
      </c>
      <c r="F124" s="29">
        <v>733</v>
      </c>
      <c r="G124" s="29">
        <v>598</v>
      </c>
      <c r="H124" s="29">
        <v>629</v>
      </c>
      <c r="I124" s="29">
        <v>670</v>
      </c>
      <c r="J124" s="29">
        <v>606</v>
      </c>
      <c r="K124" s="29">
        <v>664</v>
      </c>
      <c r="L124" s="30">
        <v>660</v>
      </c>
      <c r="M124" s="43">
        <f t="shared" si="57"/>
        <v>0.99397590361445787</v>
      </c>
      <c r="N124" s="46">
        <f t="shared" si="68"/>
        <v>0.73751162790697677</v>
      </c>
      <c r="O124" s="17">
        <f t="shared" si="56"/>
        <v>-234.90114464099895</v>
      </c>
      <c r="P124" s="15"/>
      <c r="Q124" s="9" t="s">
        <v>39</v>
      </c>
      <c r="R124" s="7">
        <f t="shared" si="58"/>
        <v>4.9363239744532161E-2</v>
      </c>
      <c r="S124" s="7">
        <f t="shared" si="59"/>
        <v>4.931192660550459E-2</v>
      </c>
      <c r="T124" s="7">
        <f t="shared" si="60"/>
        <v>5.224416517055655E-2</v>
      </c>
      <c r="U124" s="7">
        <f t="shared" si="61"/>
        <v>4.7320852162685605E-2</v>
      </c>
      <c r="V124" s="7">
        <f t="shared" si="62"/>
        <v>4.3649635036496354E-2</v>
      </c>
      <c r="W124" s="7">
        <f t="shared" si="63"/>
        <v>4.8421862971516551E-2</v>
      </c>
      <c r="X124" s="7">
        <f t="shared" si="64"/>
        <v>5.3728949478748997E-2</v>
      </c>
      <c r="Y124" s="7">
        <f t="shared" si="65"/>
        <v>4.8635634028892455E-2</v>
      </c>
      <c r="Z124" s="7">
        <f t="shared" si="66"/>
        <v>5.341914722445696E-2</v>
      </c>
      <c r="AA124" s="7">
        <f t="shared" si="67"/>
        <v>5.1886792452830191E-2</v>
      </c>
      <c r="AC124" s="9" t="s">
        <v>30</v>
      </c>
      <c r="AD124" s="3">
        <v>-173.06889128094713</v>
      </c>
      <c r="AE124" s="3"/>
    </row>
    <row r="125" spans="2:31">
      <c r="B125" s="9" t="s">
        <v>40</v>
      </c>
      <c r="C125" s="31">
        <f>D125/1.002</f>
        <v>943.11377245508982</v>
      </c>
      <c r="D125" s="29">
        <v>945</v>
      </c>
      <c r="E125" s="29">
        <v>852</v>
      </c>
      <c r="F125" s="29">
        <v>895</v>
      </c>
      <c r="G125" s="29">
        <v>837</v>
      </c>
      <c r="H125" s="29">
        <v>790</v>
      </c>
      <c r="I125" s="29">
        <v>782</v>
      </c>
      <c r="J125" s="29">
        <v>847</v>
      </c>
      <c r="K125" s="29">
        <v>725</v>
      </c>
      <c r="L125" s="30">
        <v>758</v>
      </c>
      <c r="M125" s="43">
        <f t="shared" si="57"/>
        <v>1.0455172413793103</v>
      </c>
      <c r="N125" s="46">
        <f t="shared" si="68"/>
        <v>0.80372063492063495</v>
      </c>
      <c r="O125" s="17">
        <f t="shared" si="56"/>
        <v>-185.11377245508982</v>
      </c>
      <c r="P125" s="15"/>
      <c r="Q125" s="9" t="s">
        <v>40</v>
      </c>
      <c r="R125" s="7">
        <f t="shared" si="58"/>
        <v>5.2022674833818595E-2</v>
      </c>
      <c r="S125" s="7">
        <f t="shared" si="59"/>
        <v>5.4185779816513763E-2</v>
      </c>
      <c r="T125" s="7">
        <f t="shared" si="60"/>
        <v>5.098743267504488E-2</v>
      </c>
      <c r="U125" s="7">
        <f t="shared" si="61"/>
        <v>5.7779212395093607E-2</v>
      </c>
      <c r="V125" s="7">
        <f t="shared" si="62"/>
        <v>6.1094890510948907E-2</v>
      </c>
      <c r="W125" s="7">
        <f t="shared" si="63"/>
        <v>6.0816012317167052E-2</v>
      </c>
      <c r="X125" s="7">
        <f t="shared" si="64"/>
        <v>6.2710505212510023E-2</v>
      </c>
      <c r="Y125" s="7">
        <f t="shared" si="65"/>
        <v>6.7977528089887634E-2</v>
      </c>
      <c r="Z125" s="7">
        <f t="shared" si="66"/>
        <v>5.8326629123089301E-2</v>
      </c>
      <c r="AA125" s="7">
        <f t="shared" si="67"/>
        <v>5.959119496855346E-2</v>
      </c>
      <c r="AC125" s="9" t="s">
        <v>46</v>
      </c>
      <c r="AD125" s="3">
        <v>-162.56572029442691</v>
      </c>
      <c r="AE125" s="86"/>
    </row>
    <row r="126" spans="2:31">
      <c r="B126" s="9" t="s">
        <v>41</v>
      </c>
      <c r="C126" s="31">
        <f>D126/0.911</f>
        <v>1178.9242590559825</v>
      </c>
      <c r="D126" s="29">
        <v>1074</v>
      </c>
      <c r="E126" s="29">
        <v>1030</v>
      </c>
      <c r="F126" s="29">
        <v>970</v>
      </c>
      <c r="G126" s="29">
        <v>903</v>
      </c>
      <c r="H126" s="29">
        <v>889</v>
      </c>
      <c r="I126" s="29">
        <v>816</v>
      </c>
      <c r="J126" s="29">
        <v>876</v>
      </c>
      <c r="K126" s="29">
        <v>877</v>
      </c>
      <c r="L126" s="30">
        <v>777</v>
      </c>
      <c r="M126" s="43">
        <f t="shared" si="57"/>
        <v>0.88597491448118582</v>
      </c>
      <c r="N126" s="46">
        <f t="shared" si="68"/>
        <v>0.65907541899441335</v>
      </c>
      <c r="O126" s="17">
        <f t="shared" si="56"/>
        <v>-401.92425905598247</v>
      </c>
      <c r="P126" s="15"/>
      <c r="Q126" s="9" t="s">
        <v>41</v>
      </c>
      <c r="R126" s="7">
        <f t="shared" si="58"/>
        <v>6.5030111078661412E-2</v>
      </c>
      <c r="S126" s="7">
        <f t="shared" si="59"/>
        <v>6.1582568807339449E-2</v>
      </c>
      <c r="T126" s="7">
        <f t="shared" si="60"/>
        <v>6.1639736684619986E-2</v>
      </c>
      <c r="U126" s="7">
        <f t="shared" si="61"/>
        <v>6.2621045836023237E-2</v>
      </c>
      <c r="V126" s="7">
        <f t="shared" si="62"/>
        <v>6.5912408759124089E-2</v>
      </c>
      <c r="W126" s="7">
        <f t="shared" si="63"/>
        <v>6.8437259430331021E-2</v>
      </c>
      <c r="X126" s="7">
        <f t="shared" si="64"/>
        <v>6.5437048917401763E-2</v>
      </c>
      <c r="Y126" s="7">
        <f t="shared" si="65"/>
        <v>7.0304975922953455E-2</v>
      </c>
      <c r="Z126" s="7">
        <f t="shared" si="66"/>
        <v>7.0555108608205949E-2</v>
      </c>
      <c r="AA126" s="7">
        <f t="shared" si="67"/>
        <v>6.1084905660377359E-2</v>
      </c>
      <c r="AC126" s="9" t="s">
        <v>32</v>
      </c>
      <c r="AD126" s="3">
        <v>-47.764227642276424</v>
      </c>
      <c r="AE126" s="3"/>
    </row>
    <row r="127" spans="2:31">
      <c r="B127" s="9" t="s">
        <v>42</v>
      </c>
      <c r="C127" s="31">
        <f>D127/0.912</f>
        <v>1970.3947368421052</v>
      </c>
      <c r="D127" s="29">
        <v>1797</v>
      </c>
      <c r="E127" s="29">
        <v>1869</v>
      </c>
      <c r="F127" s="29">
        <v>1514</v>
      </c>
      <c r="G127" s="29">
        <v>1037</v>
      </c>
      <c r="H127" s="29">
        <v>944</v>
      </c>
      <c r="I127" s="29">
        <v>946</v>
      </c>
      <c r="J127" s="29">
        <v>937</v>
      </c>
      <c r="K127" s="29">
        <v>934</v>
      </c>
      <c r="L127" s="30">
        <v>898</v>
      </c>
      <c r="M127" s="43">
        <f t="shared" si="57"/>
        <v>0.96145610278372595</v>
      </c>
      <c r="N127" s="46">
        <f t="shared" si="68"/>
        <v>0.45574624373956596</v>
      </c>
      <c r="O127" s="82">
        <f t="shared" si="56"/>
        <v>-1072.3947368421052</v>
      </c>
      <c r="P127" s="83"/>
      <c r="Q127" s="9" t="s">
        <v>42</v>
      </c>
      <c r="R127" s="7">
        <f t="shared" si="58"/>
        <v>0.10868805830516658</v>
      </c>
      <c r="S127" s="7">
        <f t="shared" si="59"/>
        <v>0.10303899082568807</v>
      </c>
      <c r="T127" s="7">
        <f t="shared" si="60"/>
        <v>0.11184919210053861</v>
      </c>
      <c r="U127" s="7">
        <f t="shared" si="61"/>
        <v>9.7740477727566166E-2</v>
      </c>
      <c r="V127" s="7">
        <f t="shared" si="62"/>
        <v>7.5693430656934305E-2</v>
      </c>
      <c r="W127" s="7">
        <f t="shared" si="63"/>
        <v>7.2671285604311006E-2</v>
      </c>
      <c r="X127" s="7">
        <f t="shared" si="64"/>
        <v>7.586206896551724E-2</v>
      </c>
      <c r="Y127" s="7">
        <f t="shared" si="65"/>
        <v>7.5200642054574635E-2</v>
      </c>
      <c r="Z127" s="7">
        <f t="shared" si="66"/>
        <v>7.5140788415124699E-2</v>
      </c>
      <c r="AA127" s="7">
        <f t="shared" si="67"/>
        <v>7.0597484276729558E-2</v>
      </c>
      <c r="AC127" s="9" t="s">
        <v>34</v>
      </c>
      <c r="AD127" s="3">
        <v>-46.805194805194816</v>
      </c>
      <c r="AE127" s="3"/>
    </row>
    <row r="128" spans="2:31">
      <c r="B128" s="9" t="s">
        <v>43</v>
      </c>
      <c r="C128" s="31">
        <f>D128/0.946</f>
        <v>1651.1627906976746</v>
      </c>
      <c r="D128" s="29">
        <v>1562</v>
      </c>
      <c r="E128" s="29">
        <v>1506</v>
      </c>
      <c r="F128" s="29">
        <v>1429</v>
      </c>
      <c r="G128" s="29">
        <v>1361</v>
      </c>
      <c r="H128" s="29">
        <v>1137</v>
      </c>
      <c r="I128" s="29">
        <v>953</v>
      </c>
      <c r="J128" s="29">
        <v>1023</v>
      </c>
      <c r="K128" s="29">
        <v>980</v>
      </c>
      <c r="L128" s="30">
        <v>973</v>
      </c>
      <c r="M128" s="43">
        <f t="shared" si="57"/>
        <v>0.99285714285714288</v>
      </c>
      <c r="N128" s="46">
        <f t="shared" si="68"/>
        <v>0.58928169014084497</v>
      </c>
      <c r="O128" s="82">
        <f t="shared" si="56"/>
        <v>-678.16279069767461</v>
      </c>
      <c r="P128" s="83"/>
      <c r="Q128" s="9" t="s">
        <v>43</v>
      </c>
      <c r="R128" s="7">
        <f t="shared" si="58"/>
        <v>9.1079048431832732E-2</v>
      </c>
      <c r="S128" s="7">
        <f t="shared" si="59"/>
        <v>8.956422018348624E-2</v>
      </c>
      <c r="T128" s="7">
        <f t="shared" si="60"/>
        <v>9.0125673249551161E-2</v>
      </c>
      <c r="U128" s="7">
        <f t="shared" si="61"/>
        <v>9.2253066494512592E-2</v>
      </c>
      <c r="V128" s="7">
        <f t="shared" si="62"/>
        <v>9.9343065693430654E-2</v>
      </c>
      <c r="W128" s="7">
        <f t="shared" si="63"/>
        <v>8.7528868360277137E-2</v>
      </c>
      <c r="X128" s="7">
        <f t="shared" si="64"/>
        <v>7.6423416198877311E-2</v>
      </c>
      <c r="Y128" s="7">
        <f t="shared" si="65"/>
        <v>8.2102728731942215E-2</v>
      </c>
      <c r="Z128" s="7">
        <f t="shared" si="66"/>
        <v>7.8841512469831052E-2</v>
      </c>
      <c r="AA128" s="7">
        <f t="shared" si="67"/>
        <v>7.6493710691823896E-2</v>
      </c>
      <c r="AC128" s="9" t="s">
        <v>36</v>
      </c>
      <c r="AD128" s="3">
        <v>-44.327416173570043</v>
      </c>
      <c r="AE128" s="3"/>
    </row>
    <row r="129" spans="2:31">
      <c r="B129" s="9" t="s">
        <v>44</v>
      </c>
      <c r="C129" s="31">
        <f>D129/0.993</f>
        <v>840.8862034239678</v>
      </c>
      <c r="D129" s="29">
        <v>835</v>
      </c>
      <c r="E129" s="29">
        <v>884</v>
      </c>
      <c r="F129" s="29">
        <v>895</v>
      </c>
      <c r="G129" s="29">
        <v>964</v>
      </c>
      <c r="H129" s="29">
        <v>1131</v>
      </c>
      <c r="I129" s="29">
        <v>1178</v>
      </c>
      <c r="J129" s="29">
        <v>1261</v>
      </c>
      <c r="K129" s="29">
        <v>1335</v>
      </c>
      <c r="L129" s="30">
        <v>1675</v>
      </c>
      <c r="M129" s="43">
        <f t="shared" si="57"/>
        <v>1.2546816479400749</v>
      </c>
      <c r="N129" s="46">
        <f t="shared" si="68"/>
        <v>1.9919461077844312</v>
      </c>
      <c r="O129" s="17">
        <f t="shared" si="56"/>
        <v>834.1137965760322</v>
      </c>
      <c r="P129" s="85"/>
      <c r="Q129" s="9" t="s">
        <v>44</v>
      </c>
      <c r="R129" s="7">
        <f t="shared" si="58"/>
        <v>4.6383745854005558E-2</v>
      </c>
      <c r="S129" s="7">
        <f t="shared" si="59"/>
        <v>4.7878440366972475E-2</v>
      </c>
      <c r="T129" s="7">
        <f t="shared" si="60"/>
        <v>5.2902453620586473E-2</v>
      </c>
      <c r="U129" s="7">
        <f t="shared" si="61"/>
        <v>5.7779212395093607E-2</v>
      </c>
      <c r="V129" s="7">
        <f t="shared" si="62"/>
        <v>7.0364963503649638E-2</v>
      </c>
      <c r="W129" s="7">
        <f t="shared" si="63"/>
        <v>8.706697459584295E-2</v>
      </c>
      <c r="X129" s="7">
        <f t="shared" si="64"/>
        <v>9.4466720128307938E-2</v>
      </c>
      <c r="Y129" s="7">
        <f t="shared" si="65"/>
        <v>0.10120385232744783</v>
      </c>
      <c r="Z129" s="7">
        <f t="shared" si="66"/>
        <v>0.10740144810941271</v>
      </c>
      <c r="AA129" s="7">
        <f t="shared" si="67"/>
        <v>0.13168238993710693</v>
      </c>
      <c r="AC129" s="9" t="s">
        <v>33</v>
      </c>
      <c r="AD129" s="3">
        <v>-8.4265734265734267</v>
      </c>
      <c r="AE129" s="3"/>
    </row>
    <row r="130" spans="2:31">
      <c r="B130" s="9" t="s">
        <v>45</v>
      </c>
      <c r="C130" s="31">
        <f>D130/0.852</f>
        <v>1022.3004694835681</v>
      </c>
      <c r="D130" s="29">
        <v>871</v>
      </c>
      <c r="E130" s="29">
        <v>868</v>
      </c>
      <c r="F130" s="29">
        <v>860</v>
      </c>
      <c r="G130" s="29">
        <v>1017</v>
      </c>
      <c r="H130" s="29">
        <v>1046</v>
      </c>
      <c r="I130" s="29">
        <v>1204</v>
      </c>
      <c r="J130" s="29">
        <v>882</v>
      </c>
      <c r="K130" s="29">
        <v>849</v>
      </c>
      <c r="L130" s="30">
        <v>822</v>
      </c>
      <c r="M130" s="43">
        <f t="shared" si="57"/>
        <v>0.96819787985865724</v>
      </c>
      <c r="N130" s="46">
        <f t="shared" si="68"/>
        <v>0.80406888633754303</v>
      </c>
      <c r="O130" s="17">
        <f t="shared" si="56"/>
        <v>-200.30046948356812</v>
      </c>
      <c r="P130" s="15"/>
      <c r="Q130" s="9" t="s">
        <v>45</v>
      </c>
      <c r="R130" s="7">
        <f t="shared" si="58"/>
        <v>5.6390656630916997E-2</v>
      </c>
      <c r="S130" s="7">
        <f t="shared" si="59"/>
        <v>4.9942660550458713E-2</v>
      </c>
      <c r="T130" s="7">
        <f t="shared" si="60"/>
        <v>5.1944943147815677E-2</v>
      </c>
      <c r="U130" s="7">
        <f t="shared" si="61"/>
        <v>5.5519690122659782E-2</v>
      </c>
      <c r="V130" s="7">
        <f t="shared" si="62"/>
        <v>7.4233576642335763E-2</v>
      </c>
      <c r="W130" s="7">
        <f t="shared" si="63"/>
        <v>8.0523479599692069E-2</v>
      </c>
      <c r="X130" s="7">
        <f t="shared" si="64"/>
        <v>9.6551724137931033E-2</v>
      </c>
      <c r="Y130" s="7">
        <f t="shared" si="65"/>
        <v>7.0786516853932585E-2</v>
      </c>
      <c r="Z130" s="7">
        <f t="shared" si="66"/>
        <v>6.8302493966210784E-2</v>
      </c>
      <c r="AA130" s="7">
        <f t="shared" si="67"/>
        <v>6.4622641509433962E-2</v>
      </c>
      <c r="AC130" s="91" t="s">
        <v>47</v>
      </c>
      <c r="AD130" s="3">
        <v>-2.7567030784508475</v>
      </c>
      <c r="AE130" s="86"/>
    </row>
    <row r="131" spans="2:31">
      <c r="B131" s="9" t="s">
        <v>46</v>
      </c>
      <c r="C131" s="31">
        <f>D131/0.951</f>
        <v>562.56572029442691</v>
      </c>
      <c r="D131" s="35">
        <v>535</v>
      </c>
      <c r="E131" s="35">
        <v>487</v>
      </c>
      <c r="F131" s="35">
        <v>505</v>
      </c>
      <c r="G131" s="35">
        <v>497</v>
      </c>
      <c r="H131" s="35">
        <v>469</v>
      </c>
      <c r="I131" s="35">
        <v>479</v>
      </c>
      <c r="J131" s="35">
        <v>445</v>
      </c>
      <c r="K131" s="35">
        <v>439</v>
      </c>
      <c r="L131" s="38">
        <v>400</v>
      </c>
      <c r="M131" s="43">
        <f t="shared" si="57"/>
        <v>0.91116173120728927</v>
      </c>
      <c r="N131" s="46">
        <f t="shared" si="68"/>
        <v>0.71102803738317755</v>
      </c>
      <c r="O131" s="17">
        <f t="shared" si="56"/>
        <v>-162.56572029442691</v>
      </c>
      <c r="Q131" s="9" t="s">
        <v>46</v>
      </c>
      <c r="R131" s="7">
        <f t="shared" si="58"/>
        <v>3.1031434800644419E-2</v>
      </c>
      <c r="S131" s="7">
        <f t="shared" si="59"/>
        <v>3.0676605504587156E-2</v>
      </c>
      <c r="T131" s="7">
        <f t="shared" si="60"/>
        <v>2.9144225014961101E-2</v>
      </c>
      <c r="U131" s="7">
        <f t="shared" si="61"/>
        <v>3.2601678502259521E-2</v>
      </c>
      <c r="V131" s="7">
        <f t="shared" si="62"/>
        <v>3.6277372262773722E-2</v>
      </c>
      <c r="W131" s="7">
        <f t="shared" si="63"/>
        <v>3.6104695919938416E-2</v>
      </c>
      <c r="X131" s="7">
        <f t="shared" si="64"/>
        <v>3.8412189254210104E-2</v>
      </c>
      <c r="Y131" s="7">
        <f t="shared" si="65"/>
        <v>3.5714285714285712E-2</v>
      </c>
      <c r="Z131" s="7">
        <f t="shared" si="66"/>
        <v>3.5317779565567177E-2</v>
      </c>
      <c r="AA131" s="7">
        <f t="shared" si="67"/>
        <v>3.1446540880503145E-2</v>
      </c>
      <c r="AC131" s="9" t="s">
        <v>31</v>
      </c>
      <c r="AD131" s="3">
        <v>92.582233948988574</v>
      </c>
      <c r="AE131" s="3"/>
    </row>
    <row r="132" spans="2:31" ht="19.5" thickBot="1">
      <c r="B132" s="23" t="s">
        <v>47</v>
      </c>
      <c r="C132" s="32">
        <f>D132/1.007</f>
        <v>34.756703078450847</v>
      </c>
      <c r="D132" s="36">
        <v>35</v>
      </c>
      <c r="E132" s="36">
        <v>71</v>
      </c>
      <c r="F132" s="36">
        <v>79</v>
      </c>
      <c r="G132" s="36">
        <v>53</v>
      </c>
      <c r="H132" s="36">
        <v>25</v>
      </c>
      <c r="I132" s="36">
        <v>28</v>
      </c>
      <c r="J132" s="36">
        <v>23</v>
      </c>
      <c r="K132" s="36">
        <v>42</v>
      </c>
      <c r="L132" s="39">
        <v>32</v>
      </c>
      <c r="M132" s="42">
        <f t="shared" si="57"/>
        <v>0.76190476190476186</v>
      </c>
      <c r="N132" s="47">
        <f>L132/C132</f>
        <v>0.92068571428571422</v>
      </c>
      <c r="O132" s="17">
        <f t="shared" si="56"/>
        <v>-2.7567030784508475</v>
      </c>
      <c r="Q132" s="23" t="s">
        <v>47</v>
      </c>
      <c r="R132" s="7">
        <f t="shared" si="58"/>
        <v>1.9171988739374835E-3</v>
      </c>
      <c r="S132" s="7">
        <f t="shared" si="59"/>
        <v>2.0068807339449542E-3</v>
      </c>
      <c r="T132" s="7">
        <f t="shared" si="60"/>
        <v>4.248952722920407E-3</v>
      </c>
      <c r="U132" s="7">
        <f t="shared" si="61"/>
        <v>5.1000645577792122E-3</v>
      </c>
      <c r="V132" s="7">
        <f t="shared" si="62"/>
        <v>3.8686131386861315E-3</v>
      </c>
      <c r="W132" s="7">
        <f t="shared" si="63"/>
        <v>1.924557351809084E-3</v>
      </c>
      <c r="X132" s="7">
        <f t="shared" si="64"/>
        <v>2.2453889334402566E-3</v>
      </c>
      <c r="Y132" s="7">
        <f t="shared" si="65"/>
        <v>1.8459069020866773E-3</v>
      </c>
      <c r="Z132" s="7">
        <f t="shared" si="66"/>
        <v>3.3789219629927593E-3</v>
      </c>
      <c r="AA132" s="7">
        <f t="shared" si="67"/>
        <v>2.5157232704402514E-3</v>
      </c>
      <c r="AC132" s="9" t="s">
        <v>44</v>
      </c>
      <c r="AD132" s="3">
        <v>834.1137965760322</v>
      </c>
      <c r="AE132" s="88"/>
    </row>
    <row r="133" spans="2:31" ht="19.5" thickTop="1">
      <c r="B133" s="24" t="s">
        <v>56</v>
      </c>
      <c r="C133" s="50">
        <f>D133/0.962</f>
        <v>18128.89812889813</v>
      </c>
      <c r="D133" s="51">
        <v>17440</v>
      </c>
      <c r="E133" s="51">
        <v>16710</v>
      </c>
      <c r="F133" s="51">
        <v>15490</v>
      </c>
      <c r="G133" s="51">
        <v>13700</v>
      </c>
      <c r="H133" s="51">
        <v>12990</v>
      </c>
      <c r="I133" s="51">
        <v>12470</v>
      </c>
      <c r="J133" s="51">
        <v>12460</v>
      </c>
      <c r="K133" s="51">
        <v>12430</v>
      </c>
      <c r="L133" s="52">
        <v>12720</v>
      </c>
      <c r="M133" s="44">
        <f t="shared" si="57"/>
        <v>1.0233306516492358</v>
      </c>
      <c r="N133" s="48">
        <f>L133/C133</f>
        <v>0.70164220183486237</v>
      </c>
      <c r="O133" s="17">
        <f t="shared" si="56"/>
        <v>-5408.8981288981304</v>
      </c>
      <c r="Q133" s="24"/>
      <c r="R133" s="11">
        <f>SUM(R112:R132)</f>
        <v>1.0087341188456591</v>
      </c>
      <c r="S133" s="11">
        <f t="shared" ref="S133:AA133" si="69">SUM(S112:S132)</f>
        <v>1</v>
      </c>
      <c r="T133" s="11">
        <f t="shared" si="69"/>
        <v>0.99999999999999978</v>
      </c>
      <c r="U133" s="11">
        <f t="shared" si="69"/>
        <v>1</v>
      </c>
      <c r="V133" s="11">
        <f t="shared" si="69"/>
        <v>1</v>
      </c>
      <c r="W133" s="11">
        <f t="shared" si="69"/>
        <v>1</v>
      </c>
      <c r="X133" s="11">
        <f t="shared" si="69"/>
        <v>1</v>
      </c>
      <c r="Y133" s="11">
        <f t="shared" si="69"/>
        <v>0.99999999999999989</v>
      </c>
      <c r="Z133" s="11">
        <f t="shared" si="69"/>
        <v>1</v>
      </c>
      <c r="AA133" s="11">
        <f t="shared" si="69"/>
        <v>1</v>
      </c>
    </row>
  </sheetData>
  <phoneticPr fontId="2"/>
  <conditionalFormatting sqref="M4:N25">
    <cfRule type="cellIs" dxfId="19" priority="59" operator="lessThan">
      <formula>1</formula>
    </cfRule>
    <cfRule type="cellIs" dxfId="18" priority="60" operator="greaterThanOrEqual">
      <formula>1</formula>
    </cfRule>
  </conditionalFormatting>
  <conditionalFormatting sqref="M31:N52">
    <cfRule type="cellIs" dxfId="17" priority="57" operator="lessThan">
      <formula>1</formula>
    </cfRule>
    <cfRule type="cellIs" dxfId="16" priority="58" operator="greaterThanOrEqual">
      <formula>1</formula>
    </cfRule>
  </conditionalFormatting>
  <conditionalFormatting sqref="M58:N79">
    <cfRule type="cellIs" dxfId="15" priority="55" operator="lessThan">
      <formula>1</formula>
    </cfRule>
    <cfRule type="cellIs" dxfId="14" priority="56" operator="greaterThanOrEqual">
      <formula>1</formula>
    </cfRule>
  </conditionalFormatting>
  <conditionalFormatting sqref="M85:N106">
    <cfRule type="cellIs" dxfId="13" priority="53" operator="lessThan">
      <formula>1</formula>
    </cfRule>
    <cfRule type="cellIs" dxfId="12" priority="54" operator="greaterThanOrEqual">
      <formula>1</formula>
    </cfRule>
  </conditionalFormatting>
  <conditionalFormatting sqref="M112:N133">
    <cfRule type="cellIs" dxfId="11" priority="51" operator="lessThan">
      <formula>1</formula>
    </cfRule>
    <cfRule type="cellIs" dxfId="10" priority="52" operator="greaterThanOrEqual">
      <formula>1</formula>
    </cfRule>
  </conditionalFormatting>
  <conditionalFormatting sqref="C4:C24">
    <cfRule type="dataBar" priority="5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{007AB99A-81A8-439A-A118-9CE252F5AEE3}</x14:id>
        </ext>
      </extLst>
    </cfRule>
  </conditionalFormatting>
  <conditionalFormatting sqref="D4:D24">
    <cfRule type="dataBar" priority="4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{6FA8865D-AF84-4DD8-BA5E-635B86F97C9C}</x14:id>
        </ext>
      </extLst>
    </cfRule>
  </conditionalFormatting>
  <conditionalFormatting sqref="E4:E24">
    <cfRule type="dataBar" priority="4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{485CA2D3-FEBD-42DC-A7A6-5F8AD70814EC}</x14:id>
        </ext>
      </extLst>
    </cfRule>
  </conditionalFormatting>
  <conditionalFormatting sqref="F4:F24">
    <cfRule type="dataBar" priority="4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{C6F02B95-65D8-4D7B-B531-C9D196B93793}</x14:id>
        </ext>
      </extLst>
    </cfRule>
  </conditionalFormatting>
  <conditionalFormatting sqref="G4:G24">
    <cfRule type="dataBar" priority="4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{F5C64995-6FCF-4DF9-A16A-CADA47A87E16}</x14:id>
        </ext>
      </extLst>
    </cfRule>
  </conditionalFormatting>
  <conditionalFormatting sqref="H4:H24">
    <cfRule type="dataBar" priority="4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{52A35AF3-E0E1-4695-BCCC-2F737A766356}</x14:id>
        </ext>
      </extLst>
    </cfRule>
  </conditionalFormatting>
  <conditionalFormatting sqref="I4:I24">
    <cfRule type="dataBar" priority="4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{4A60F8CC-3A29-43DA-8FBD-021F4E002712}</x14:id>
        </ext>
      </extLst>
    </cfRule>
  </conditionalFormatting>
  <conditionalFormatting sqref="J4:J24">
    <cfRule type="dataBar" priority="4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{76452D8D-B67F-4ACF-B64C-DE9B8E353507}</x14:id>
        </ext>
      </extLst>
    </cfRule>
  </conditionalFormatting>
  <conditionalFormatting sqref="K4:K24">
    <cfRule type="dataBar" priority="4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{9E5F3665-F944-4D6F-BE8D-7D7F289EF9B1}</x14:id>
        </ext>
      </extLst>
    </cfRule>
  </conditionalFormatting>
  <conditionalFormatting sqref="L4:L24">
    <cfRule type="dataBar" priority="4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{DD16E2A5-BD9F-45D0-A479-708C70FE8F6F}</x14:id>
        </ext>
      </extLst>
    </cfRule>
  </conditionalFormatting>
  <conditionalFormatting sqref="C31:C51">
    <cfRule type="dataBar" priority="4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{4D9509EA-6316-44BC-85C7-5F38F0A49403}</x14:id>
        </ext>
      </extLst>
    </cfRule>
  </conditionalFormatting>
  <conditionalFormatting sqref="D31:D51">
    <cfRule type="dataBar" priority="3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{B50C4DCF-42B9-4C71-B4ED-62F22156FE98}</x14:id>
        </ext>
      </extLst>
    </cfRule>
  </conditionalFormatting>
  <conditionalFormatting sqref="E31:E51">
    <cfRule type="dataBar" priority="3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{BD09C1D5-7CD1-49E6-9151-63370699A836}</x14:id>
        </ext>
      </extLst>
    </cfRule>
  </conditionalFormatting>
  <conditionalFormatting sqref="F31:F51">
    <cfRule type="dataBar" priority="3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{FABA74A6-436B-4728-8243-AAE0909B3A62}</x14:id>
        </ext>
      </extLst>
    </cfRule>
  </conditionalFormatting>
  <conditionalFormatting sqref="G31:G51">
    <cfRule type="dataBar" priority="3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{6C08E2C1-3C9E-486B-8771-CD0A580FD4DC}</x14:id>
        </ext>
      </extLst>
    </cfRule>
  </conditionalFormatting>
  <conditionalFormatting sqref="H31:H51">
    <cfRule type="dataBar" priority="3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{686EA8A7-1FEF-40B9-ACB8-56D5B5D14855}</x14:id>
        </ext>
      </extLst>
    </cfRule>
  </conditionalFormatting>
  <conditionalFormatting sqref="I31:I51">
    <cfRule type="dataBar" priority="3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{77BA276B-A9E5-4AAA-AA8F-9FBBE15F17C9}</x14:id>
        </ext>
      </extLst>
    </cfRule>
  </conditionalFormatting>
  <conditionalFormatting sqref="J31:J51">
    <cfRule type="dataBar" priority="3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{982E7E09-E494-4646-932E-DB4080B8BE5E}</x14:id>
        </ext>
      </extLst>
    </cfRule>
  </conditionalFormatting>
  <conditionalFormatting sqref="K31:K51">
    <cfRule type="dataBar" priority="3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{A6339EC7-C814-41EE-8C39-5EE82B18C573}</x14:id>
        </ext>
      </extLst>
    </cfRule>
  </conditionalFormatting>
  <conditionalFormatting sqref="L31:L51">
    <cfRule type="dataBar" priority="3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{A19F3A2A-4F0B-4C0D-A4E3-223B0947FE06}</x14:id>
        </ext>
      </extLst>
    </cfRule>
  </conditionalFormatting>
  <conditionalFormatting sqref="C58:C78">
    <cfRule type="dataBar" priority="3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{CE0AE52F-9923-4804-B3B9-2E7993E3A777}</x14:id>
        </ext>
      </extLst>
    </cfRule>
  </conditionalFormatting>
  <conditionalFormatting sqref="D58:D78">
    <cfRule type="dataBar" priority="2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{88B6E0B6-C436-4632-BF6A-2BEECBF7958F}</x14:id>
        </ext>
      </extLst>
    </cfRule>
  </conditionalFormatting>
  <conditionalFormatting sqref="E58:E78">
    <cfRule type="dataBar" priority="2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{B73E9F60-6AED-482E-88DC-7A34E6772BE4}</x14:id>
        </ext>
      </extLst>
    </cfRule>
  </conditionalFormatting>
  <conditionalFormatting sqref="F58:F78">
    <cfRule type="dataBar" priority="2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{DDEC31CE-C9D3-45CB-9307-EC7B83644BA7}</x14:id>
        </ext>
      </extLst>
    </cfRule>
  </conditionalFormatting>
  <conditionalFormatting sqref="G58:G78">
    <cfRule type="dataBar" priority="2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{9B24E3D2-9626-466C-BE61-A88B8BB4C0F3}</x14:id>
        </ext>
      </extLst>
    </cfRule>
  </conditionalFormatting>
  <conditionalFormatting sqref="H58:H78">
    <cfRule type="dataBar" priority="2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{42BDFD5A-ECD6-4E65-83A0-FD78D199E69B}</x14:id>
        </ext>
      </extLst>
    </cfRule>
  </conditionalFormatting>
  <conditionalFormatting sqref="I58:I78">
    <cfRule type="dataBar" priority="2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{95E76DDF-009C-4F44-B9F4-D1BE249FAF6C}</x14:id>
        </ext>
      </extLst>
    </cfRule>
  </conditionalFormatting>
  <conditionalFormatting sqref="J58:J78">
    <cfRule type="dataBar" priority="2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{0F001DC1-52B9-4526-839E-C7CC94FF272E}</x14:id>
        </ext>
      </extLst>
    </cfRule>
  </conditionalFormatting>
  <conditionalFormatting sqref="K58:K78">
    <cfRule type="dataBar" priority="2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{8E4ECCD1-7C39-41BD-8D97-D01A6A28C0B0}</x14:id>
        </ext>
      </extLst>
    </cfRule>
  </conditionalFormatting>
  <conditionalFormatting sqref="L58:L78">
    <cfRule type="dataBar" priority="2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{A57E7D0E-EA21-4ED3-93F7-D32D4A989E47}</x14:id>
        </ext>
      </extLst>
    </cfRule>
  </conditionalFormatting>
  <conditionalFormatting sqref="C85:C105">
    <cfRule type="dataBar" priority="2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{F6CADB6C-E9F4-4C52-B9D6-35FC0E42A5FB}</x14:id>
        </ext>
      </extLst>
    </cfRule>
  </conditionalFormatting>
  <conditionalFormatting sqref="D85:D105">
    <cfRule type="dataBar" priority="1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{6E2C21BF-712F-431C-A291-4ED2BC80C76F}</x14:id>
        </ext>
      </extLst>
    </cfRule>
  </conditionalFormatting>
  <conditionalFormatting sqref="E85:E105">
    <cfRule type="dataBar" priority="1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{07BFCD3C-46E0-47A8-8124-D925C9DCA5C9}</x14:id>
        </ext>
      </extLst>
    </cfRule>
  </conditionalFormatting>
  <conditionalFormatting sqref="F85:F105">
    <cfRule type="dataBar" priority="1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{3347A294-2B79-40BC-A254-9144A7962F04}</x14:id>
        </ext>
      </extLst>
    </cfRule>
  </conditionalFormatting>
  <conditionalFormatting sqref="G85:G105">
    <cfRule type="dataBar" priority="1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{9B5E92C1-6862-4179-BE20-F142388E2B22}</x14:id>
        </ext>
      </extLst>
    </cfRule>
  </conditionalFormatting>
  <conditionalFormatting sqref="H85:H105">
    <cfRule type="dataBar" priority="1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{4EE4B46F-60DB-4C40-8174-D0DFB062DD34}</x14:id>
        </ext>
      </extLst>
    </cfRule>
  </conditionalFormatting>
  <conditionalFormatting sqref="I85:I105">
    <cfRule type="dataBar" priority="1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{C0EEBAF9-2678-4715-995F-02B0BE8B37B9}</x14:id>
        </ext>
      </extLst>
    </cfRule>
  </conditionalFormatting>
  <conditionalFormatting sqref="J85:J105">
    <cfRule type="dataBar" priority="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{06F1D070-0DC6-4A84-802E-6E7E3D4269EB}</x14:id>
        </ext>
      </extLst>
    </cfRule>
  </conditionalFormatting>
  <conditionalFormatting sqref="K85:K105">
    <cfRule type="dataBar" priority="1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{B67782F2-09D2-4737-A150-125BE531774C}</x14:id>
        </ext>
      </extLst>
    </cfRule>
  </conditionalFormatting>
  <conditionalFormatting sqref="L85:L105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{296B4945-6C54-47E7-B0A3-07CD47B44516}</x14:id>
        </ext>
      </extLst>
    </cfRule>
  </conditionalFormatting>
  <conditionalFormatting sqref="C112:C132">
    <cfRule type="dataBar" priority="1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{0081CA9C-FCFD-4C79-97A3-59B234B402C5}</x14:id>
        </ext>
      </extLst>
    </cfRule>
  </conditionalFormatting>
  <conditionalFormatting sqref="D112:D132">
    <cfRule type="dataBar" priority="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{206DD7B4-7031-4712-B125-8D4244928DA4}</x14:id>
        </ext>
      </extLst>
    </cfRule>
  </conditionalFormatting>
  <conditionalFormatting sqref="E112:E132">
    <cfRule type="dataBar" priority="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{431B159A-59A2-405A-A5C9-E8373E980F75}</x14:id>
        </ext>
      </extLst>
    </cfRule>
  </conditionalFormatting>
  <conditionalFormatting sqref="F112:F132">
    <cfRule type="dataBar" priority="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{F3788862-256D-43E1-B250-DF092555A31C}</x14:id>
        </ext>
      </extLst>
    </cfRule>
  </conditionalFormatting>
  <conditionalFormatting sqref="G112:G132">
    <cfRule type="dataBar" priority="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{6B1FA90B-EE56-4DC2-B0AA-DD5D9E52EE59}</x14:id>
        </ext>
      </extLst>
    </cfRule>
  </conditionalFormatting>
  <conditionalFormatting sqref="H112:H132">
    <cfRule type="dataBar" priority="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{EFC3F3FD-E5D6-445E-8EEB-70D00C10FD4A}</x14:id>
        </ext>
      </extLst>
    </cfRule>
  </conditionalFormatting>
  <conditionalFormatting sqref="I112:I132">
    <cfRule type="dataBar" priority="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{C7F6D024-070C-42B1-BADC-832CA97C1EB0}</x14:id>
        </ext>
      </extLst>
    </cfRule>
  </conditionalFormatting>
  <conditionalFormatting sqref="J112:J132">
    <cfRule type="dataBar" priority="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{7EAAB361-0ED3-4FEC-83E5-A2996F73248B}</x14:id>
        </ext>
      </extLst>
    </cfRule>
  </conditionalFormatting>
  <conditionalFormatting sqref="K112:K132">
    <cfRule type="dataBar" priority="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{2C4B0903-25A9-4793-B32F-DD727978BD42}</x14:id>
        </ext>
      </extLst>
    </cfRule>
  </conditionalFormatting>
  <conditionalFormatting sqref="L112:L132">
    <cfRule type="dataBar" priority="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{88FC72AD-5D40-49E8-BE55-C09F20912B18}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7AB99A-81A8-439A-A118-9CE252F5A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C4:C24</xm:sqref>
        </x14:conditionalFormatting>
        <x14:conditionalFormatting xmlns:xm="http://schemas.microsoft.com/office/excel/2006/main">
          <x14:cfRule type="dataBar" id="{6FA8865D-AF84-4DD8-BA5E-635B86F97C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D4:D24</xm:sqref>
        </x14:conditionalFormatting>
        <x14:conditionalFormatting xmlns:xm="http://schemas.microsoft.com/office/excel/2006/main">
          <x14:cfRule type="dataBar" id="{485CA2D3-FEBD-42DC-A7A6-5F8AD70814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E4:E24</xm:sqref>
        </x14:conditionalFormatting>
        <x14:conditionalFormatting xmlns:xm="http://schemas.microsoft.com/office/excel/2006/main">
          <x14:cfRule type="dataBar" id="{C6F02B95-65D8-4D7B-B531-C9D196B937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F4:F24</xm:sqref>
        </x14:conditionalFormatting>
        <x14:conditionalFormatting xmlns:xm="http://schemas.microsoft.com/office/excel/2006/main">
          <x14:cfRule type="dataBar" id="{F5C64995-6FCF-4DF9-A16A-CADA47A87E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G4:G24</xm:sqref>
        </x14:conditionalFormatting>
        <x14:conditionalFormatting xmlns:xm="http://schemas.microsoft.com/office/excel/2006/main">
          <x14:cfRule type="dataBar" id="{52A35AF3-E0E1-4695-BCCC-2F737A7663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H4:H24</xm:sqref>
        </x14:conditionalFormatting>
        <x14:conditionalFormatting xmlns:xm="http://schemas.microsoft.com/office/excel/2006/main">
          <x14:cfRule type="dataBar" id="{4A60F8CC-3A29-43DA-8FBD-021F4E0027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I4:I24</xm:sqref>
        </x14:conditionalFormatting>
        <x14:conditionalFormatting xmlns:xm="http://schemas.microsoft.com/office/excel/2006/main">
          <x14:cfRule type="dataBar" id="{76452D8D-B67F-4ACF-B64C-DE9B8E353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J4:J24</xm:sqref>
        </x14:conditionalFormatting>
        <x14:conditionalFormatting xmlns:xm="http://schemas.microsoft.com/office/excel/2006/main">
          <x14:cfRule type="dataBar" id="{9E5F3665-F944-4D6F-BE8D-7D7F289EF9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K4:K24</xm:sqref>
        </x14:conditionalFormatting>
        <x14:conditionalFormatting xmlns:xm="http://schemas.microsoft.com/office/excel/2006/main">
          <x14:cfRule type="dataBar" id="{DD16E2A5-BD9F-45D0-A479-708C70FE8F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L4:L24</xm:sqref>
        </x14:conditionalFormatting>
        <x14:conditionalFormatting xmlns:xm="http://schemas.microsoft.com/office/excel/2006/main">
          <x14:cfRule type="dataBar" id="{4D9509EA-6316-44BC-85C7-5F38F0A494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B50C4DCF-42B9-4C71-B4ED-62F22156FE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  <x14:conditionalFormatting xmlns:xm="http://schemas.microsoft.com/office/excel/2006/main">
          <x14:cfRule type="dataBar" id="{BD09C1D5-7CD1-49E6-9151-63370699A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E31:E51</xm:sqref>
        </x14:conditionalFormatting>
        <x14:conditionalFormatting xmlns:xm="http://schemas.microsoft.com/office/excel/2006/main">
          <x14:cfRule type="dataBar" id="{FABA74A6-436B-4728-8243-AAE0909B3A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F31:F51</xm:sqref>
        </x14:conditionalFormatting>
        <x14:conditionalFormatting xmlns:xm="http://schemas.microsoft.com/office/excel/2006/main">
          <x14:cfRule type="dataBar" id="{6C08E2C1-3C9E-486B-8771-CD0A580FD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G31:G51</xm:sqref>
        </x14:conditionalFormatting>
        <x14:conditionalFormatting xmlns:xm="http://schemas.microsoft.com/office/excel/2006/main">
          <x14:cfRule type="dataBar" id="{686EA8A7-1FEF-40B9-ACB8-56D5B5D14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H31:H51</xm:sqref>
        </x14:conditionalFormatting>
        <x14:conditionalFormatting xmlns:xm="http://schemas.microsoft.com/office/excel/2006/main">
          <x14:cfRule type="dataBar" id="{77BA276B-A9E5-4AAA-AA8F-9FBBE15F17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I31:I51</xm:sqref>
        </x14:conditionalFormatting>
        <x14:conditionalFormatting xmlns:xm="http://schemas.microsoft.com/office/excel/2006/main">
          <x14:cfRule type="dataBar" id="{982E7E09-E494-4646-932E-DB4080B8BE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J31:J51</xm:sqref>
        </x14:conditionalFormatting>
        <x14:conditionalFormatting xmlns:xm="http://schemas.microsoft.com/office/excel/2006/main">
          <x14:cfRule type="dataBar" id="{A6339EC7-C814-41EE-8C39-5EE82B18C5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K31:K51</xm:sqref>
        </x14:conditionalFormatting>
        <x14:conditionalFormatting xmlns:xm="http://schemas.microsoft.com/office/excel/2006/main">
          <x14:cfRule type="dataBar" id="{A19F3A2A-4F0B-4C0D-A4E3-223B0947F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L31:L51</xm:sqref>
        </x14:conditionalFormatting>
        <x14:conditionalFormatting xmlns:xm="http://schemas.microsoft.com/office/excel/2006/main">
          <x14:cfRule type="dataBar" id="{CE0AE52F-9923-4804-B3B9-2E7993E3A7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C58:C78</xm:sqref>
        </x14:conditionalFormatting>
        <x14:conditionalFormatting xmlns:xm="http://schemas.microsoft.com/office/excel/2006/main">
          <x14:cfRule type="dataBar" id="{88B6E0B6-C436-4632-BF6A-2BEECBF795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D58:D78</xm:sqref>
        </x14:conditionalFormatting>
        <x14:conditionalFormatting xmlns:xm="http://schemas.microsoft.com/office/excel/2006/main">
          <x14:cfRule type="dataBar" id="{B73E9F60-6AED-482E-88DC-7A34E6772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E58:E78</xm:sqref>
        </x14:conditionalFormatting>
        <x14:conditionalFormatting xmlns:xm="http://schemas.microsoft.com/office/excel/2006/main">
          <x14:cfRule type="dataBar" id="{DDEC31CE-C9D3-45CB-9307-EC7B83644B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F58:F78</xm:sqref>
        </x14:conditionalFormatting>
        <x14:conditionalFormatting xmlns:xm="http://schemas.microsoft.com/office/excel/2006/main">
          <x14:cfRule type="dataBar" id="{9B24E3D2-9626-466C-BE61-A88B8BB4C0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G58:G78</xm:sqref>
        </x14:conditionalFormatting>
        <x14:conditionalFormatting xmlns:xm="http://schemas.microsoft.com/office/excel/2006/main">
          <x14:cfRule type="dataBar" id="{42BDFD5A-ECD6-4E65-83A0-FD78D199E6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H58:H78</xm:sqref>
        </x14:conditionalFormatting>
        <x14:conditionalFormatting xmlns:xm="http://schemas.microsoft.com/office/excel/2006/main">
          <x14:cfRule type="dataBar" id="{95E76DDF-009C-4F44-B9F4-D1BE249FAF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I58:I78</xm:sqref>
        </x14:conditionalFormatting>
        <x14:conditionalFormatting xmlns:xm="http://schemas.microsoft.com/office/excel/2006/main">
          <x14:cfRule type="dataBar" id="{0F001DC1-52B9-4526-839E-C7CC94FF27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J58:J78</xm:sqref>
        </x14:conditionalFormatting>
        <x14:conditionalFormatting xmlns:xm="http://schemas.microsoft.com/office/excel/2006/main">
          <x14:cfRule type="dataBar" id="{8E4ECCD1-7C39-41BD-8D97-D01A6A28C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K58:K78</xm:sqref>
        </x14:conditionalFormatting>
        <x14:conditionalFormatting xmlns:xm="http://schemas.microsoft.com/office/excel/2006/main">
          <x14:cfRule type="dataBar" id="{A57E7D0E-EA21-4ED3-93F7-D32D4A989E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L58:L78</xm:sqref>
        </x14:conditionalFormatting>
        <x14:conditionalFormatting xmlns:xm="http://schemas.microsoft.com/office/excel/2006/main">
          <x14:cfRule type="dataBar" id="{F6CADB6C-E9F4-4C52-B9D6-35FC0E42A5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C85:C105</xm:sqref>
        </x14:conditionalFormatting>
        <x14:conditionalFormatting xmlns:xm="http://schemas.microsoft.com/office/excel/2006/main">
          <x14:cfRule type="dataBar" id="{6E2C21BF-712F-431C-A291-4ED2BC80C7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D85:D105</xm:sqref>
        </x14:conditionalFormatting>
        <x14:conditionalFormatting xmlns:xm="http://schemas.microsoft.com/office/excel/2006/main">
          <x14:cfRule type="dataBar" id="{07BFCD3C-46E0-47A8-8124-D925C9DCA5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E85:E105</xm:sqref>
        </x14:conditionalFormatting>
        <x14:conditionalFormatting xmlns:xm="http://schemas.microsoft.com/office/excel/2006/main">
          <x14:cfRule type="dataBar" id="{3347A294-2B79-40BC-A254-9144A7962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F85:F105</xm:sqref>
        </x14:conditionalFormatting>
        <x14:conditionalFormatting xmlns:xm="http://schemas.microsoft.com/office/excel/2006/main">
          <x14:cfRule type="dataBar" id="{9B5E92C1-6862-4179-BE20-F142388E2B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G85:G105</xm:sqref>
        </x14:conditionalFormatting>
        <x14:conditionalFormatting xmlns:xm="http://schemas.microsoft.com/office/excel/2006/main">
          <x14:cfRule type="dataBar" id="{4EE4B46F-60DB-4C40-8174-D0DFB062DD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H85:H105</xm:sqref>
        </x14:conditionalFormatting>
        <x14:conditionalFormatting xmlns:xm="http://schemas.microsoft.com/office/excel/2006/main">
          <x14:cfRule type="dataBar" id="{C0EEBAF9-2678-4715-995F-02B0BE8B37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I85:I105</xm:sqref>
        </x14:conditionalFormatting>
        <x14:conditionalFormatting xmlns:xm="http://schemas.microsoft.com/office/excel/2006/main">
          <x14:cfRule type="dataBar" id="{06F1D070-0DC6-4A84-802E-6E7E3D4269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J85:J105</xm:sqref>
        </x14:conditionalFormatting>
        <x14:conditionalFormatting xmlns:xm="http://schemas.microsoft.com/office/excel/2006/main">
          <x14:cfRule type="dataBar" id="{B67782F2-09D2-4737-A150-125BE5317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K85:K105</xm:sqref>
        </x14:conditionalFormatting>
        <x14:conditionalFormatting xmlns:xm="http://schemas.microsoft.com/office/excel/2006/main">
          <x14:cfRule type="dataBar" id="{296B4945-6C54-47E7-B0A3-07CD47B44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L85:L105</xm:sqref>
        </x14:conditionalFormatting>
        <x14:conditionalFormatting xmlns:xm="http://schemas.microsoft.com/office/excel/2006/main">
          <x14:cfRule type="dataBar" id="{0081CA9C-FCFD-4C79-97A3-59B234B40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C112:C132</xm:sqref>
        </x14:conditionalFormatting>
        <x14:conditionalFormatting xmlns:xm="http://schemas.microsoft.com/office/excel/2006/main">
          <x14:cfRule type="dataBar" id="{206DD7B4-7031-4712-B125-8D4244928D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D112:D132</xm:sqref>
        </x14:conditionalFormatting>
        <x14:conditionalFormatting xmlns:xm="http://schemas.microsoft.com/office/excel/2006/main">
          <x14:cfRule type="dataBar" id="{431B159A-59A2-405A-A5C9-E8373E980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E112:E132</xm:sqref>
        </x14:conditionalFormatting>
        <x14:conditionalFormatting xmlns:xm="http://schemas.microsoft.com/office/excel/2006/main">
          <x14:cfRule type="dataBar" id="{F3788862-256D-43E1-B250-DF092555A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F112:F132</xm:sqref>
        </x14:conditionalFormatting>
        <x14:conditionalFormatting xmlns:xm="http://schemas.microsoft.com/office/excel/2006/main">
          <x14:cfRule type="dataBar" id="{6B1FA90B-EE56-4DC2-B0AA-DD5D9E52E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G112:G132</xm:sqref>
        </x14:conditionalFormatting>
        <x14:conditionalFormatting xmlns:xm="http://schemas.microsoft.com/office/excel/2006/main">
          <x14:cfRule type="dataBar" id="{EFC3F3FD-E5D6-445E-8EEB-70D00C10FD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H112:H132</xm:sqref>
        </x14:conditionalFormatting>
        <x14:conditionalFormatting xmlns:xm="http://schemas.microsoft.com/office/excel/2006/main">
          <x14:cfRule type="dataBar" id="{C7F6D024-070C-42B1-BADC-832CA97C1E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I112:I132</xm:sqref>
        </x14:conditionalFormatting>
        <x14:conditionalFormatting xmlns:xm="http://schemas.microsoft.com/office/excel/2006/main">
          <x14:cfRule type="dataBar" id="{7EAAB361-0ED3-4FEC-83E5-A2996F7324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J112:J132</xm:sqref>
        </x14:conditionalFormatting>
        <x14:conditionalFormatting xmlns:xm="http://schemas.microsoft.com/office/excel/2006/main">
          <x14:cfRule type="dataBar" id="{2C4B0903-25A9-4793-B32F-DD727978B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K112:K132</xm:sqref>
        </x14:conditionalFormatting>
        <x14:conditionalFormatting xmlns:xm="http://schemas.microsoft.com/office/excel/2006/main">
          <x14:cfRule type="dataBar" id="{88FC72AD-5D40-49E8-BE55-C09F20912B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L112:L132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zoomScale="70" zoomScaleNormal="70" workbookViewId="0"/>
  </sheetViews>
  <sheetFormatPr defaultRowHeight="18.75"/>
  <cols>
    <col min="1" max="1" width="3.88671875" style="1" customWidth="1"/>
    <col min="2" max="2" width="11.6640625" bestFit="1" customWidth="1"/>
    <col min="3" max="3" width="7.5546875" bestFit="1" customWidth="1"/>
    <col min="4" max="25" width="10.77734375" customWidth="1"/>
    <col min="26" max="28" width="8.88671875" style="1"/>
  </cols>
  <sheetData>
    <row r="1" spans="2:25" s="1" customFormat="1">
      <c r="B1" s="1" t="s">
        <v>57</v>
      </c>
    </row>
    <row r="2" spans="2:25">
      <c r="B2" s="55" t="s">
        <v>24</v>
      </c>
      <c r="C2" s="56"/>
      <c r="D2" s="54" t="s">
        <v>26</v>
      </c>
      <c r="E2" s="54" t="s">
        <v>28</v>
      </c>
      <c r="F2" s="54" t="s">
        <v>29</v>
      </c>
      <c r="G2" s="54" t="s">
        <v>30</v>
      </c>
      <c r="H2" s="54" t="s">
        <v>31</v>
      </c>
      <c r="I2" s="54" t="s">
        <v>32</v>
      </c>
      <c r="J2" s="54" t="s">
        <v>33</v>
      </c>
      <c r="K2" s="54" t="s">
        <v>34</v>
      </c>
      <c r="L2" s="54" t="s">
        <v>35</v>
      </c>
      <c r="M2" s="54" t="s">
        <v>36</v>
      </c>
      <c r="N2" s="54" t="s">
        <v>37</v>
      </c>
      <c r="O2" s="54" t="s">
        <v>38</v>
      </c>
      <c r="P2" s="54" t="s">
        <v>39</v>
      </c>
      <c r="Q2" s="54" t="s">
        <v>40</v>
      </c>
      <c r="R2" s="54" t="s">
        <v>41</v>
      </c>
      <c r="S2" s="54" t="s">
        <v>42</v>
      </c>
      <c r="T2" s="54" t="s">
        <v>43</v>
      </c>
      <c r="U2" s="54" t="s">
        <v>44</v>
      </c>
      <c r="V2" s="54" t="s">
        <v>45</v>
      </c>
      <c r="W2" s="54" t="s">
        <v>46</v>
      </c>
      <c r="X2" s="68" t="s">
        <v>47</v>
      </c>
      <c r="Y2" s="74" t="s">
        <v>56</v>
      </c>
    </row>
    <row r="3" spans="2:25">
      <c r="B3" s="53" t="s">
        <v>8</v>
      </c>
      <c r="C3" s="9" t="s">
        <v>19</v>
      </c>
      <c r="D3" s="59">
        <v>5012</v>
      </c>
      <c r="E3" s="60">
        <v>30237</v>
      </c>
      <c r="F3" s="59">
        <v>28224</v>
      </c>
      <c r="G3" s="60">
        <v>18451</v>
      </c>
      <c r="H3" s="59">
        <v>32601</v>
      </c>
      <c r="I3" s="60">
        <v>11074</v>
      </c>
      <c r="J3" s="59">
        <v>4085</v>
      </c>
      <c r="K3" s="60">
        <v>9076</v>
      </c>
      <c r="L3" s="59">
        <v>24822</v>
      </c>
      <c r="M3" s="60">
        <v>6761</v>
      </c>
      <c r="N3" s="59">
        <v>16274</v>
      </c>
      <c r="O3" s="60">
        <v>16605</v>
      </c>
      <c r="P3" s="59">
        <v>14824</v>
      </c>
      <c r="Q3" s="60">
        <v>26774</v>
      </c>
      <c r="R3" s="59">
        <v>25393</v>
      </c>
      <c r="S3" s="60">
        <v>32728</v>
      </c>
      <c r="T3" s="59">
        <v>28818</v>
      </c>
      <c r="U3" s="60">
        <v>14738</v>
      </c>
      <c r="V3" s="59">
        <v>5239</v>
      </c>
      <c r="W3" s="60">
        <v>13673</v>
      </c>
      <c r="X3" s="69">
        <v>8671</v>
      </c>
      <c r="Y3" s="77">
        <v>374080</v>
      </c>
    </row>
    <row r="4" spans="2:25">
      <c r="B4" s="58"/>
      <c r="C4" s="9" t="s">
        <v>1</v>
      </c>
      <c r="D4" s="61">
        <v>5621</v>
      </c>
      <c r="E4" s="29">
        <v>29893</v>
      </c>
      <c r="F4" s="61">
        <v>27651</v>
      </c>
      <c r="G4" s="29">
        <v>17791</v>
      </c>
      <c r="H4" s="61">
        <v>31932</v>
      </c>
      <c r="I4" s="29">
        <v>12320</v>
      </c>
      <c r="J4" s="61">
        <v>4236</v>
      </c>
      <c r="K4" s="29">
        <v>9192</v>
      </c>
      <c r="L4" s="61">
        <v>23503</v>
      </c>
      <c r="M4" s="29">
        <v>6257</v>
      </c>
      <c r="N4" s="61">
        <v>16523</v>
      </c>
      <c r="O4" s="29">
        <v>16680</v>
      </c>
      <c r="P4" s="61">
        <v>14313</v>
      </c>
      <c r="Q4" s="29">
        <v>26853</v>
      </c>
      <c r="R4" s="61">
        <v>23486</v>
      </c>
      <c r="S4" s="29">
        <v>30478</v>
      </c>
      <c r="T4" s="61">
        <v>28804</v>
      </c>
      <c r="U4" s="29">
        <v>14847</v>
      </c>
      <c r="V4" s="61">
        <v>4367</v>
      </c>
      <c r="W4" s="29">
        <v>12880</v>
      </c>
      <c r="X4" s="70">
        <v>9053</v>
      </c>
      <c r="Y4" s="78">
        <v>366680</v>
      </c>
    </row>
    <row r="5" spans="2:25">
      <c r="B5" s="58"/>
      <c r="C5" s="9" t="s">
        <v>2</v>
      </c>
      <c r="D5" s="61">
        <v>6409</v>
      </c>
      <c r="E5" s="29">
        <v>29933</v>
      </c>
      <c r="F5" s="61">
        <v>26374</v>
      </c>
      <c r="G5" s="29">
        <v>18288</v>
      </c>
      <c r="H5" s="61">
        <v>31145</v>
      </c>
      <c r="I5" s="29">
        <v>12787</v>
      </c>
      <c r="J5" s="61">
        <v>4465</v>
      </c>
      <c r="K5" s="29">
        <v>8503</v>
      </c>
      <c r="L5" s="61">
        <v>21691</v>
      </c>
      <c r="M5" s="29">
        <v>6384</v>
      </c>
      <c r="N5" s="61">
        <v>15695</v>
      </c>
      <c r="O5" s="29">
        <v>17304</v>
      </c>
      <c r="P5" s="61">
        <v>13712</v>
      </c>
      <c r="Q5" s="29">
        <v>26675</v>
      </c>
      <c r="R5" s="61">
        <v>22348</v>
      </c>
      <c r="S5" s="29">
        <v>24620</v>
      </c>
      <c r="T5" s="61">
        <v>28976</v>
      </c>
      <c r="U5" s="29">
        <v>15188</v>
      </c>
      <c r="V5" s="61">
        <v>5413</v>
      </c>
      <c r="W5" s="29">
        <v>11926</v>
      </c>
      <c r="X5" s="70">
        <v>9154</v>
      </c>
      <c r="Y5" s="78">
        <v>356990</v>
      </c>
    </row>
    <row r="6" spans="2:25">
      <c r="B6" s="58"/>
      <c r="C6" s="9" t="s">
        <v>3</v>
      </c>
      <c r="D6" s="61">
        <v>4874</v>
      </c>
      <c r="E6" s="29">
        <v>30145</v>
      </c>
      <c r="F6" s="61">
        <v>24685</v>
      </c>
      <c r="G6" s="29">
        <v>18367</v>
      </c>
      <c r="H6" s="61">
        <v>29380</v>
      </c>
      <c r="I6" s="29">
        <v>11582</v>
      </c>
      <c r="J6" s="61">
        <v>4080</v>
      </c>
      <c r="K6" s="29">
        <v>8188</v>
      </c>
      <c r="L6" s="61">
        <v>19228</v>
      </c>
      <c r="M6" s="29">
        <v>6105</v>
      </c>
      <c r="N6" s="61">
        <v>16925</v>
      </c>
      <c r="O6" s="29">
        <v>14753</v>
      </c>
      <c r="P6" s="61">
        <v>11414</v>
      </c>
      <c r="Q6" s="29">
        <v>24145</v>
      </c>
      <c r="R6" s="61">
        <v>21064</v>
      </c>
      <c r="S6" s="29">
        <v>21296</v>
      </c>
      <c r="T6" s="61">
        <v>26944</v>
      </c>
      <c r="U6" s="29">
        <v>14425</v>
      </c>
      <c r="V6" s="61">
        <v>4558</v>
      </c>
      <c r="W6" s="29">
        <v>10016</v>
      </c>
      <c r="X6" s="70">
        <v>7776</v>
      </c>
      <c r="Y6" s="78">
        <v>329950</v>
      </c>
    </row>
    <row r="7" spans="2:25">
      <c r="B7" s="58"/>
      <c r="C7" s="9" t="s">
        <v>4</v>
      </c>
      <c r="D7" s="61">
        <v>3272</v>
      </c>
      <c r="E7" s="29">
        <v>28850</v>
      </c>
      <c r="F7" s="61">
        <v>22701</v>
      </c>
      <c r="G7" s="29">
        <v>16333</v>
      </c>
      <c r="H7" s="61">
        <v>27591</v>
      </c>
      <c r="I7" s="29">
        <v>9312</v>
      </c>
      <c r="J7" s="61">
        <v>3073</v>
      </c>
      <c r="K7" s="29">
        <v>7056</v>
      </c>
      <c r="L7" s="61">
        <v>13456</v>
      </c>
      <c r="M7" s="29">
        <v>5899</v>
      </c>
      <c r="N7" s="61">
        <v>14200</v>
      </c>
      <c r="O7" s="29">
        <v>11268</v>
      </c>
      <c r="P7" s="61">
        <v>9451</v>
      </c>
      <c r="Q7" s="29">
        <v>20338</v>
      </c>
      <c r="R7" s="61">
        <v>19139</v>
      </c>
      <c r="S7" s="29">
        <v>15144</v>
      </c>
      <c r="T7" s="61">
        <v>23352</v>
      </c>
      <c r="U7" s="29">
        <v>13487</v>
      </c>
      <c r="V7" s="61">
        <v>4766</v>
      </c>
      <c r="W7" s="29">
        <v>8546</v>
      </c>
      <c r="X7" s="70">
        <v>5586</v>
      </c>
      <c r="Y7" s="78">
        <v>282820</v>
      </c>
    </row>
    <row r="8" spans="2:25">
      <c r="B8" s="58"/>
      <c r="C8" s="9" t="s">
        <v>5</v>
      </c>
      <c r="D8" s="61">
        <v>3429</v>
      </c>
      <c r="E8" s="29">
        <v>28804</v>
      </c>
      <c r="F8" s="61">
        <v>21786</v>
      </c>
      <c r="G8" s="29">
        <v>14597</v>
      </c>
      <c r="H8" s="61">
        <v>28792</v>
      </c>
      <c r="I8" s="29">
        <v>10129</v>
      </c>
      <c r="J8" s="61">
        <v>2942</v>
      </c>
      <c r="K8" s="29">
        <v>7337</v>
      </c>
      <c r="L8" s="61">
        <v>13163</v>
      </c>
      <c r="M8" s="29">
        <v>6506</v>
      </c>
      <c r="N8" s="61">
        <v>12314</v>
      </c>
      <c r="O8" s="29">
        <v>10294</v>
      </c>
      <c r="P8" s="61">
        <v>9267</v>
      </c>
      <c r="Q8" s="29">
        <v>22091</v>
      </c>
      <c r="R8" s="61">
        <v>18226</v>
      </c>
      <c r="S8" s="29">
        <v>15383</v>
      </c>
      <c r="T8" s="61">
        <v>21118</v>
      </c>
      <c r="U8" s="29">
        <v>13867</v>
      </c>
      <c r="V8" s="61">
        <v>4082</v>
      </c>
      <c r="W8" s="29">
        <v>8177</v>
      </c>
      <c r="X8" s="70">
        <v>5186</v>
      </c>
      <c r="Y8" s="78">
        <v>277490</v>
      </c>
    </row>
    <row r="9" spans="2:25">
      <c r="B9" s="58"/>
      <c r="C9" s="9" t="s">
        <v>6</v>
      </c>
      <c r="D9" s="61">
        <v>2724</v>
      </c>
      <c r="E9" s="29">
        <v>26619</v>
      </c>
      <c r="F9" s="61">
        <v>19621</v>
      </c>
      <c r="G9" s="29">
        <v>14354</v>
      </c>
      <c r="H9" s="61">
        <v>27687</v>
      </c>
      <c r="I9" s="29">
        <v>10818</v>
      </c>
      <c r="J9" s="61">
        <v>2630</v>
      </c>
      <c r="K9" s="29">
        <v>5449</v>
      </c>
      <c r="L9" s="61">
        <v>12981</v>
      </c>
      <c r="M9" s="29">
        <v>6421</v>
      </c>
      <c r="N9" s="61">
        <v>11061</v>
      </c>
      <c r="O9" s="29">
        <v>10445</v>
      </c>
      <c r="P9" s="61">
        <v>8949</v>
      </c>
      <c r="Q9" s="29">
        <v>22200</v>
      </c>
      <c r="R9" s="61">
        <v>18694</v>
      </c>
      <c r="S9" s="29">
        <v>14121</v>
      </c>
      <c r="T9" s="61">
        <v>19527</v>
      </c>
      <c r="U9" s="29">
        <v>12356</v>
      </c>
      <c r="V9" s="61">
        <v>10873</v>
      </c>
      <c r="W9" s="29">
        <v>7579</v>
      </c>
      <c r="X9" s="70">
        <v>5051</v>
      </c>
      <c r="Y9" s="78">
        <v>270160</v>
      </c>
    </row>
    <row r="10" spans="2:25">
      <c r="B10" s="58"/>
      <c r="C10" s="9" t="s">
        <v>7</v>
      </c>
      <c r="D10" s="61">
        <v>2624</v>
      </c>
      <c r="E10" s="29">
        <v>28329</v>
      </c>
      <c r="F10" s="61">
        <v>20987</v>
      </c>
      <c r="G10" s="29">
        <v>14847</v>
      </c>
      <c r="H10" s="61">
        <v>28783</v>
      </c>
      <c r="I10" s="29">
        <v>11645</v>
      </c>
      <c r="J10" s="61">
        <v>2886</v>
      </c>
      <c r="K10" s="29">
        <v>5412</v>
      </c>
      <c r="L10" s="61">
        <v>16473</v>
      </c>
      <c r="M10" s="29">
        <v>6496</v>
      </c>
      <c r="N10" s="61">
        <v>10853</v>
      </c>
      <c r="O10" s="29">
        <v>10869</v>
      </c>
      <c r="P10" s="61">
        <v>9216</v>
      </c>
      <c r="Q10" s="29">
        <v>24525</v>
      </c>
      <c r="R10" s="61">
        <v>20297</v>
      </c>
      <c r="S10" s="29">
        <v>14499</v>
      </c>
      <c r="T10" s="61">
        <v>21123</v>
      </c>
      <c r="U10" s="29">
        <v>12896</v>
      </c>
      <c r="V10" s="61">
        <v>3327</v>
      </c>
      <c r="W10" s="29">
        <v>7823</v>
      </c>
      <c r="X10" s="70">
        <v>4050</v>
      </c>
      <c r="Y10" s="78">
        <v>277960</v>
      </c>
    </row>
    <row r="11" spans="2:25">
      <c r="B11" s="58"/>
      <c r="C11" s="9" t="s">
        <v>0</v>
      </c>
      <c r="D11" s="61">
        <v>2490</v>
      </c>
      <c r="E11" s="29">
        <v>27209</v>
      </c>
      <c r="F11" s="61">
        <v>20688</v>
      </c>
      <c r="G11" s="29">
        <v>14745</v>
      </c>
      <c r="H11" s="61">
        <v>27985</v>
      </c>
      <c r="I11" s="29">
        <v>11732</v>
      </c>
      <c r="J11" s="61">
        <v>2834</v>
      </c>
      <c r="K11" s="29">
        <v>5533</v>
      </c>
      <c r="L11" s="61">
        <v>16710</v>
      </c>
      <c r="M11" s="29">
        <v>6856</v>
      </c>
      <c r="N11" s="61">
        <v>10227</v>
      </c>
      <c r="O11" s="29">
        <v>11503</v>
      </c>
      <c r="P11" s="61">
        <v>8988</v>
      </c>
      <c r="Q11" s="29">
        <v>24332</v>
      </c>
      <c r="R11" s="61">
        <v>19273</v>
      </c>
      <c r="S11" s="29">
        <v>16762</v>
      </c>
      <c r="T11" s="61">
        <v>20976</v>
      </c>
      <c r="U11" s="29">
        <v>14229</v>
      </c>
      <c r="V11" s="61">
        <v>3149</v>
      </c>
      <c r="W11" s="29">
        <v>8069</v>
      </c>
      <c r="X11" s="70">
        <v>3960</v>
      </c>
      <c r="Y11" s="78">
        <v>278250</v>
      </c>
    </row>
    <row r="12" spans="2:25">
      <c r="B12" s="57"/>
      <c r="C12" s="9" t="s">
        <v>18</v>
      </c>
      <c r="D12" s="62">
        <v>2560</v>
      </c>
      <c r="E12" s="63">
        <v>26350</v>
      </c>
      <c r="F12" s="62">
        <v>21096</v>
      </c>
      <c r="G12" s="63">
        <v>14992</v>
      </c>
      <c r="H12" s="62">
        <v>29551</v>
      </c>
      <c r="I12" s="63">
        <v>11382</v>
      </c>
      <c r="J12" s="62">
        <v>3050</v>
      </c>
      <c r="K12" s="63">
        <v>5926</v>
      </c>
      <c r="L12" s="62">
        <v>17277</v>
      </c>
      <c r="M12" s="63">
        <v>7242</v>
      </c>
      <c r="N12" s="62">
        <v>9414</v>
      </c>
      <c r="O12" s="63">
        <v>11804</v>
      </c>
      <c r="P12" s="62">
        <v>8769</v>
      </c>
      <c r="Q12" s="63">
        <v>26091</v>
      </c>
      <c r="R12" s="62">
        <v>19374</v>
      </c>
      <c r="S12" s="63">
        <v>16437</v>
      </c>
      <c r="T12" s="62">
        <v>21172</v>
      </c>
      <c r="U12" s="63">
        <v>14504</v>
      </c>
      <c r="V12" s="62">
        <v>3380</v>
      </c>
      <c r="W12" s="63">
        <v>7717</v>
      </c>
      <c r="X12" s="71">
        <v>3672</v>
      </c>
      <c r="Y12" s="79">
        <v>281760</v>
      </c>
    </row>
    <row r="13" spans="2:25">
      <c r="B13" s="53" t="s">
        <v>53</v>
      </c>
      <c r="C13" s="9" t="s">
        <v>54</v>
      </c>
      <c r="D13" s="64">
        <f t="shared" ref="D13:X13" si="0">D12/D11</f>
        <v>1.0281124497991967</v>
      </c>
      <c r="E13" s="65">
        <f t="shared" si="0"/>
        <v>0.9684295637472895</v>
      </c>
      <c r="F13" s="65">
        <f t="shared" si="0"/>
        <v>1.0197215777262181</v>
      </c>
      <c r="G13" s="65">
        <f t="shared" si="0"/>
        <v>1.0167514411664971</v>
      </c>
      <c r="H13" s="65">
        <f t="shared" si="0"/>
        <v>1.0559585492227979</v>
      </c>
      <c r="I13" s="65">
        <f t="shared" si="0"/>
        <v>0.9701670644391408</v>
      </c>
      <c r="J13" s="65">
        <f t="shared" si="0"/>
        <v>1.0762173606210304</v>
      </c>
      <c r="K13" s="65">
        <f t="shared" si="0"/>
        <v>1.0710283752033256</v>
      </c>
      <c r="L13" s="65">
        <f t="shared" si="0"/>
        <v>1.033931777378815</v>
      </c>
      <c r="M13" s="65">
        <f t="shared" si="0"/>
        <v>1.0563010501750292</v>
      </c>
      <c r="N13" s="65">
        <f t="shared" si="0"/>
        <v>0.92050454678791438</v>
      </c>
      <c r="O13" s="65">
        <f t="shared" si="0"/>
        <v>1.0261670868469095</v>
      </c>
      <c r="P13" s="65">
        <f t="shared" si="0"/>
        <v>0.97563417890520698</v>
      </c>
      <c r="Q13" s="65">
        <f t="shared" si="0"/>
        <v>1.0722916324182148</v>
      </c>
      <c r="R13" s="65">
        <f t="shared" si="0"/>
        <v>1.0052404918798319</v>
      </c>
      <c r="S13" s="65">
        <f t="shared" si="0"/>
        <v>0.98061090561985442</v>
      </c>
      <c r="T13" s="65">
        <f t="shared" si="0"/>
        <v>1.0093440122044242</v>
      </c>
      <c r="U13" s="65">
        <f t="shared" si="0"/>
        <v>1.0193267271066133</v>
      </c>
      <c r="V13" s="65">
        <f t="shared" si="0"/>
        <v>1.0733566211495713</v>
      </c>
      <c r="W13" s="65">
        <f t="shared" si="0"/>
        <v>0.95637625480232991</v>
      </c>
      <c r="X13" s="72">
        <f t="shared" si="0"/>
        <v>0.92727272727272725</v>
      </c>
      <c r="Y13" s="75">
        <f>Y12/Y11</f>
        <v>1.0126145552560646</v>
      </c>
    </row>
    <row r="14" spans="2:25">
      <c r="B14" s="57"/>
      <c r="C14" s="9" t="s">
        <v>55</v>
      </c>
      <c r="D14" s="66">
        <f t="shared" ref="D14:Y14" si="1">D12/D3</f>
        <v>0.51077414205905824</v>
      </c>
      <c r="E14" s="67">
        <f t="shared" si="1"/>
        <v>0.87144888712504542</v>
      </c>
      <c r="F14" s="67">
        <f t="shared" si="1"/>
        <v>0.74744897959183676</v>
      </c>
      <c r="G14" s="67">
        <f t="shared" si="1"/>
        <v>0.81253048615251211</v>
      </c>
      <c r="H14" s="67">
        <f t="shared" si="1"/>
        <v>0.90644458758933777</v>
      </c>
      <c r="I14" s="67">
        <f t="shared" si="1"/>
        <v>1.0278128950695322</v>
      </c>
      <c r="J14" s="67">
        <f t="shared" si="1"/>
        <v>0.74663402692778458</v>
      </c>
      <c r="K14" s="67">
        <f t="shared" si="1"/>
        <v>0.65293080652269719</v>
      </c>
      <c r="L14" s="67">
        <f t="shared" si="1"/>
        <v>0.69603577471597777</v>
      </c>
      <c r="M14" s="67">
        <f t="shared" si="1"/>
        <v>1.0711433219937878</v>
      </c>
      <c r="N14" s="67">
        <f t="shared" si="1"/>
        <v>0.57846872311662778</v>
      </c>
      <c r="O14" s="67">
        <f t="shared" si="1"/>
        <v>0.71087021981330922</v>
      </c>
      <c r="P14" s="67">
        <f t="shared" si="1"/>
        <v>0.59154074473826224</v>
      </c>
      <c r="Q14" s="67">
        <f t="shared" si="1"/>
        <v>0.97449017703742435</v>
      </c>
      <c r="R14" s="67">
        <f t="shared" si="1"/>
        <v>0.76296617177962434</v>
      </c>
      <c r="S14" s="67">
        <f t="shared" si="1"/>
        <v>0.50223050598875585</v>
      </c>
      <c r="T14" s="67">
        <f t="shared" si="1"/>
        <v>0.73467971406759669</v>
      </c>
      <c r="U14" s="67">
        <f t="shared" si="1"/>
        <v>0.98412267607545123</v>
      </c>
      <c r="V14" s="67">
        <f t="shared" si="1"/>
        <v>0.64516129032258063</v>
      </c>
      <c r="W14" s="67">
        <f t="shared" si="1"/>
        <v>0.56439698676223216</v>
      </c>
      <c r="X14" s="73">
        <f t="shared" si="1"/>
        <v>0.4234805674086034</v>
      </c>
      <c r="Y14" s="76">
        <f t="shared" si="1"/>
        <v>0.75320786997433709</v>
      </c>
    </row>
    <row r="15" spans="2:25" s="1" customFormat="1"/>
    <row r="16" spans="2:25" s="1" customFormat="1"/>
    <row r="17" spans="2:25" s="1" customFormat="1">
      <c r="B17" s="1" t="s">
        <v>48</v>
      </c>
    </row>
    <row r="18" spans="2:25">
      <c r="B18" s="55" t="s">
        <v>24</v>
      </c>
      <c r="C18" s="56"/>
      <c r="D18" s="54" t="s">
        <v>26</v>
      </c>
      <c r="E18" s="54" t="s">
        <v>28</v>
      </c>
      <c r="F18" s="54" t="s">
        <v>29</v>
      </c>
      <c r="G18" s="54" t="s">
        <v>30</v>
      </c>
      <c r="H18" s="54" t="s">
        <v>31</v>
      </c>
      <c r="I18" s="54" t="s">
        <v>32</v>
      </c>
      <c r="J18" s="54" t="s">
        <v>33</v>
      </c>
      <c r="K18" s="54" t="s">
        <v>34</v>
      </c>
      <c r="L18" s="54" t="s">
        <v>35</v>
      </c>
      <c r="M18" s="54" t="s">
        <v>36</v>
      </c>
      <c r="N18" s="54" t="s">
        <v>37</v>
      </c>
      <c r="O18" s="54" t="s">
        <v>38</v>
      </c>
      <c r="P18" s="54" t="s">
        <v>39</v>
      </c>
      <c r="Q18" s="54" t="s">
        <v>40</v>
      </c>
      <c r="R18" s="54" t="s">
        <v>41</v>
      </c>
      <c r="S18" s="54" t="s">
        <v>42</v>
      </c>
      <c r="T18" s="54" t="s">
        <v>43</v>
      </c>
      <c r="U18" s="54" t="s">
        <v>44</v>
      </c>
      <c r="V18" s="54" t="s">
        <v>45</v>
      </c>
      <c r="W18" s="54" t="s">
        <v>46</v>
      </c>
      <c r="X18" s="68" t="s">
        <v>47</v>
      </c>
      <c r="Y18" s="74" t="s">
        <v>56</v>
      </c>
    </row>
    <row r="19" spans="2:25">
      <c r="B19" s="53" t="s">
        <v>8</v>
      </c>
      <c r="C19" s="9" t="s">
        <v>19</v>
      </c>
      <c r="D19" s="59">
        <v>2933.1683168316831</v>
      </c>
      <c r="E19" s="60">
        <v>20793.068297655453</v>
      </c>
      <c r="F19" s="59">
        <v>21290.650406504064</v>
      </c>
      <c r="G19" s="60">
        <v>12937.881873727089</v>
      </c>
      <c r="H19" s="59">
        <v>27294.05630865485</v>
      </c>
      <c r="I19" s="60">
        <v>2618.4909670563234</v>
      </c>
      <c r="J19" s="59">
        <v>2070.7692307692309</v>
      </c>
      <c r="K19" s="60">
        <v>6161.3832853025942</v>
      </c>
      <c r="L19" s="59">
        <v>14640.163098878695</v>
      </c>
      <c r="M19" s="60">
        <v>5109.9656357388312</v>
      </c>
      <c r="N19" s="59">
        <v>10114.481409001957</v>
      </c>
      <c r="O19" s="60">
        <v>8184.4036697247702</v>
      </c>
      <c r="P19" s="59">
        <v>3191.2065439672801</v>
      </c>
      <c r="Q19" s="60">
        <v>15460.019743336625</v>
      </c>
      <c r="R19" s="59">
        <v>10648.621041879469</v>
      </c>
      <c r="S19" s="60">
        <v>18733.188720173534</v>
      </c>
      <c r="T19" s="59">
        <v>8434.9859681945745</v>
      </c>
      <c r="U19" s="60">
        <v>7200.9803921568628</v>
      </c>
      <c r="V19" s="59">
        <v>1278.1641168289291</v>
      </c>
      <c r="W19" s="60">
        <v>4129.925452609159</v>
      </c>
      <c r="X19" s="69">
        <v>889.78692138133727</v>
      </c>
      <c r="Y19" s="77">
        <v>204058.70445344129</v>
      </c>
    </row>
    <row r="20" spans="2:25">
      <c r="B20" s="58"/>
      <c r="C20" s="9" t="s">
        <v>1</v>
      </c>
      <c r="D20" s="61">
        <v>3555</v>
      </c>
      <c r="E20" s="29">
        <v>20398</v>
      </c>
      <c r="F20" s="61">
        <v>20950</v>
      </c>
      <c r="G20" s="29">
        <v>12705</v>
      </c>
      <c r="H20" s="61">
        <v>26175</v>
      </c>
      <c r="I20" s="29">
        <v>2464</v>
      </c>
      <c r="J20" s="61">
        <v>2019</v>
      </c>
      <c r="K20" s="29">
        <v>6414</v>
      </c>
      <c r="L20" s="61">
        <v>14362</v>
      </c>
      <c r="M20" s="29">
        <v>4461</v>
      </c>
      <c r="N20" s="61">
        <v>10337</v>
      </c>
      <c r="O20" s="29">
        <v>8921</v>
      </c>
      <c r="P20" s="61">
        <v>3121</v>
      </c>
      <c r="Q20" s="29">
        <v>15661</v>
      </c>
      <c r="R20" s="61">
        <v>10425</v>
      </c>
      <c r="S20" s="29">
        <v>17272</v>
      </c>
      <c r="T20" s="61">
        <v>9017</v>
      </c>
      <c r="U20" s="29">
        <v>7345</v>
      </c>
      <c r="V20" s="61">
        <v>919</v>
      </c>
      <c r="W20" s="29">
        <v>3878</v>
      </c>
      <c r="X20" s="70">
        <v>1211</v>
      </c>
      <c r="Y20" s="78">
        <v>201610</v>
      </c>
    </row>
    <row r="21" spans="2:25">
      <c r="B21" s="58"/>
      <c r="C21" s="9" t="s">
        <v>2</v>
      </c>
      <c r="D21" s="61">
        <v>4326</v>
      </c>
      <c r="E21" s="29">
        <v>20438</v>
      </c>
      <c r="F21" s="61">
        <v>20438</v>
      </c>
      <c r="G21" s="29">
        <v>13386</v>
      </c>
      <c r="H21" s="61">
        <v>25745</v>
      </c>
      <c r="I21" s="29">
        <v>2592</v>
      </c>
      <c r="J21" s="61">
        <v>2281</v>
      </c>
      <c r="K21" s="29">
        <v>6088</v>
      </c>
      <c r="L21" s="61">
        <v>13597</v>
      </c>
      <c r="M21" s="29">
        <v>4605</v>
      </c>
      <c r="N21" s="61">
        <v>10130</v>
      </c>
      <c r="O21" s="29">
        <v>9809</v>
      </c>
      <c r="P21" s="61">
        <v>3041</v>
      </c>
      <c r="Q21" s="29">
        <v>16206</v>
      </c>
      <c r="R21" s="61">
        <v>10056</v>
      </c>
      <c r="S21" s="29">
        <v>13337</v>
      </c>
      <c r="T21" s="61">
        <v>9177</v>
      </c>
      <c r="U21" s="29">
        <v>7748</v>
      </c>
      <c r="V21" s="61">
        <v>1811</v>
      </c>
      <c r="W21" s="29">
        <v>3750</v>
      </c>
      <c r="X21" s="70">
        <v>1249</v>
      </c>
      <c r="Y21" s="78">
        <v>199810</v>
      </c>
    </row>
    <row r="22" spans="2:25">
      <c r="B22" s="58"/>
      <c r="C22" s="9" t="s">
        <v>3</v>
      </c>
      <c r="D22" s="61">
        <v>3066</v>
      </c>
      <c r="E22" s="29">
        <v>20884</v>
      </c>
      <c r="F22" s="61">
        <v>19474</v>
      </c>
      <c r="G22" s="29">
        <v>13794</v>
      </c>
      <c r="H22" s="61">
        <v>21016</v>
      </c>
      <c r="I22" s="29">
        <v>2321</v>
      </c>
      <c r="J22" s="61">
        <v>1992</v>
      </c>
      <c r="K22" s="29">
        <v>5766</v>
      </c>
      <c r="L22" s="61">
        <v>12736</v>
      </c>
      <c r="M22" s="29">
        <v>4501</v>
      </c>
      <c r="N22" s="61">
        <v>12048</v>
      </c>
      <c r="O22" s="29">
        <v>8400</v>
      </c>
      <c r="P22" s="61">
        <v>2217</v>
      </c>
      <c r="Q22" s="29">
        <v>15200</v>
      </c>
      <c r="R22" s="61">
        <v>9595</v>
      </c>
      <c r="S22" s="29">
        <v>13514</v>
      </c>
      <c r="T22" s="61">
        <v>9304</v>
      </c>
      <c r="U22" s="29">
        <v>9303</v>
      </c>
      <c r="V22" s="61">
        <v>1220</v>
      </c>
      <c r="W22" s="29">
        <v>3402</v>
      </c>
      <c r="X22" s="70">
        <v>1167</v>
      </c>
      <c r="Y22" s="78">
        <v>190920</v>
      </c>
    </row>
    <row r="23" spans="2:25">
      <c r="B23" s="58"/>
      <c r="C23" s="9" t="s">
        <v>4</v>
      </c>
      <c r="D23" s="61">
        <v>1938</v>
      </c>
      <c r="E23" s="29">
        <v>21153</v>
      </c>
      <c r="F23" s="61">
        <v>18231</v>
      </c>
      <c r="G23" s="29">
        <v>12410</v>
      </c>
      <c r="H23" s="61">
        <v>20183</v>
      </c>
      <c r="I23" s="29">
        <v>2056</v>
      </c>
      <c r="J23" s="61">
        <v>1647</v>
      </c>
      <c r="K23" s="29">
        <v>5262</v>
      </c>
      <c r="L23" s="61">
        <v>9268</v>
      </c>
      <c r="M23" s="29">
        <v>4412</v>
      </c>
      <c r="N23" s="61">
        <v>10020</v>
      </c>
      <c r="O23" s="29">
        <v>6648</v>
      </c>
      <c r="P23" s="61">
        <v>1882</v>
      </c>
      <c r="Q23" s="29">
        <v>13574</v>
      </c>
      <c r="R23" s="61">
        <v>9651</v>
      </c>
      <c r="S23" s="29">
        <v>10262</v>
      </c>
      <c r="T23" s="61">
        <v>8208</v>
      </c>
      <c r="U23" s="29">
        <v>9169</v>
      </c>
      <c r="V23" s="61">
        <v>1428</v>
      </c>
      <c r="W23" s="29">
        <v>3121</v>
      </c>
      <c r="X23" s="70">
        <v>867</v>
      </c>
      <c r="Y23" s="78">
        <v>171390</v>
      </c>
    </row>
    <row r="24" spans="2:25">
      <c r="B24" s="58"/>
      <c r="C24" s="9" t="s">
        <v>5</v>
      </c>
      <c r="D24" s="61">
        <v>2201</v>
      </c>
      <c r="E24" s="29">
        <v>21030</v>
      </c>
      <c r="F24" s="61">
        <v>17310</v>
      </c>
      <c r="G24" s="29">
        <v>10975</v>
      </c>
      <c r="H24" s="61">
        <v>21511</v>
      </c>
      <c r="I24" s="29">
        <v>2432</v>
      </c>
      <c r="J24" s="61">
        <v>1662</v>
      </c>
      <c r="K24" s="29">
        <v>5462</v>
      </c>
      <c r="L24" s="61">
        <v>9755</v>
      </c>
      <c r="M24" s="29">
        <v>4910</v>
      </c>
      <c r="N24" s="61">
        <v>8831</v>
      </c>
      <c r="O24" s="29">
        <v>6016</v>
      </c>
      <c r="P24" s="61">
        <v>2213</v>
      </c>
      <c r="Q24" s="29">
        <v>15851</v>
      </c>
      <c r="R24" s="61">
        <v>9365</v>
      </c>
      <c r="S24" s="29">
        <v>10806</v>
      </c>
      <c r="T24" s="61">
        <v>7668</v>
      </c>
      <c r="U24" s="29">
        <v>9592</v>
      </c>
      <c r="V24" s="61">
        <v>1223</v>
      </c>
      <c r="W24" s="29">
        <v>3416</v>
      </c>
      <c r="X24" s="70">
        <v>981</v>
      </c>
      <c r="Y24" s="78">
        <v>173210</v>
      </c>
    </row>
    <row r="25" spans="2:25">
      <c r="B25" s="58"/>
      <c r="C25" s="9" t="s">
        <v>6</v>
      </c>
      <c r="D25" s="61">
        <v>1766</v>
      </c>
      <c r="E25" s="29">
        <v>18822</v>
      </c>
      <c r="F25" s="61">
        <v>15813</v>
      </c>
      <c r="G25" s="29">
        <v>10891</v>
      </c>
      <c r="H25" s="61">
        <v>21144</v>
      </c>
      <c r="I25" s="29">
        <v>2909</v>
      </c>
      <c r="J25" s="61">
        <v>1288</v>
      </c>
      <c r="K25" s="29">
        <v>3768</v>
      </c>
      <c r="L25" s="61">
        <v>9970</v>
      </c>
      <c r="M25" s="29">
        <v>4763</v>
      </c>
      <c r="N25" s="61">
        <v>8005</v>
      </c>
      <c r="O25" s="29">
        <v>6320</v>
      </c>
      <c r="P25" s="61">
        <v>2277</v>
      </c>
      <c r="Q25" s="29">
        <v>16003</v>
      </c>
      <c r="R25" s="61">
        <v>9891</v>
      </c>
      <c r="S25" s="29">
        <v>10111</v>
      </c>
      <c r="T25" s="61">
        <v>7372</v>
      </c>
      <c r="U25" s="29">
        <v>8511</v>
      </c>
      <c r="V25" s="61">
        <v>8195</v>
      </c>
      <c r="W25" s="29">
        <v>3267</v>
      </c>
      <c r="X25" s="70">
        <v>1284</v>
      </c>
      <c r="Y25" s="78">
        <v>172370</v>
      </c>
    </row>
    <row r="26" spans="2:25">
      <c r="B26" s="58"/>
      <c r="C26" s="9" t="s">
        <v>7</v>
      </c>
      <c r="D26" s="61">
        <v>1575</v>
      </c>
      <c r="E26" s="29">
        <v>20052</v>
      </c>
      <c r="F26" s="61">
        <v>16725</v>
      </c>
      <c r="G26" s="29">
        <v>11272</v>
      </c>
      <c r="H26" s="61">
        <v>21889</v>
      </c>
      <c r="I26" s="29">
        <v>3421</v>
      </c>
      <c r="J26" s="61">
        <v>1390</v>
      </c>
      <c r="K26" s="29">
        <v>3916</v>
      </c>
      <c r="L26" s="61">
        <v>13311</v>
      </c>
      <c r="M26" s="29">
        <v>4693</v>
      </c>
      <c r="N26" s="61">
        <v>7774</v>
      </c>
      <c r="O26" s="29">
        <v>6701</v>
      </c>
      <c r="P26" s="61">
        <v>2611</v>
      </c>
      <c r="Q26" s="29">
        <v>18429</v>
      </c>
      <c r="R26" s="61">
        <v>10862</v>
      </c>
      <c r="S26" s="29">
        <v>10857</v>
      </c>
      <c r="T26" s="61">
        <v>8390</v>
      </c>
      <c r="U26" s="29">
        <v>9068</v>
      </c>
      <c r="V26" s="61">
        <v>783</v>
      </c>
      <c r="W26" s="29">
        <v>3465</v>
      </c>
      <c r="X26" s="70">
        <v>386</v>
      </c>
      <c r="Y26" s="78">
        <v>177570</v>
      </c>
    </row>
    <row r="27" spans="2:25">
      <c r="B27" s="58"/>
      <c r="C27" s="9" t="s">
        <v>0</v>
      </c>
      <c r="D27" s="61">
        <v>1462</v>
      </c>
      <c r="E27" s="29">
        <v>19272</v>
      </c>
      <c r="F27" s="61">
        <v>16695</v>
      </c>
      <c r="G27" s="29">
        <v>11230</v>
      </c>
      <c r="H27" s="61">
        <v>21012</v>
      </c>
      <c r="I27" s="29">
        <v>3472</v>
      </c>
      <c r="J27" s="61">
        <v>1264</v>
      </c>
      <c r="K27" s="29">
        <v>4088</v>
      </c>
      <c r="L27" s="61">
        <v>13266</v>
      </c>
      <c r="M27" s="29">
        <v>4936</v>
      </c>
      <c r="N27" s="61">
        <v>7359</v>
      </c>
      <c r="O27" s="29">
        <v>7268</v>
      </c>
      <c r="P27" s="61">
        <v>2377</v>
      </c>
      <c r="Q27" s="29">
        <v>18941</v>
      </c>
      <c r="R27" s="61">
        <v>10011</v>
      </c>
      <c r="S27" s="29">
        <v>12894</v>
      </c>
      <c r="T27" s="61">
        <v>8358</v>
      </c>
      <c r="U27" s="29">
        <v>10170</v>
      </c>
      <c r="V27" s="61">
        <v>744</v>
      </c>
      <c r="W27" s="29">
        <v>3845</v>
      </c>
      <c r="X27" s="70">
        <v>466</v>
      </c>
      <c r="Y27" s="78">
        <v>179130</v>
      </c>
    </row>
    <row r="28" spans="2:25">
      <c r="B28" s="57"/>
      <c r="C28" s="9" t="s">
        <v>18</v>
      </c>
      <c r="D28" s="62">
        <v>1446</v>
      </c>
      <c r="E28" s="63">
        <v>18123</v>
      </c>
      <c r="F28" s="62">
        <v>17043</v>
      </c>
      <c r="G28" s="63">
        <v>11396</v>
      </c>
      <c r="H28" s="62">
        <v>22651</v>
      </c>
      <c r="I28" s="63">
        <v>3326</v>
      </c>
      <c r="J28" s="62">
        <v>1268</v>
      </c>
      <c r="K28" s="63">
        <v>4548</v>
      </c>
      <c r="L28" s="62">
        <v>13759</v>
      </c>
      <c r="M28" s="63">
        <v>5262</v>
      </c>
      <c r="N28" s="62">
        <v>6716</v>
      </c>
      <c r="O28" s="63">
        <v>7580</v>
      </c>
      <c r="P28" s="62">
        <v>2385</v>
      </c>
      <c r="Q28" s="63">
        <v>20864</v>
      </c>
      <c r="R28" s="62">
        <v>10178</v>
      </c>
      <c r="S28" s="63">
        <v>12834</v>
      </c>
      <c r="T28" s="62">
        <v>8681</v>
      </c>
      <c r="U28" s="63">
        <v>10210</v>
      </c>
      <c r="V28" s="62">
        <v>881</v>
      </c>
      <c r="W28" s="63">
        <v>3905</v>
      </c>
      <c r="X28" s="71">
        <v>414</v>
      </c>
      <c r="Y28" s="79">
        <v>183470</v>
      </c>
    </row>
    <row r="29" spans="2:25">
      <c r="B29" s="53" t="s">
        <v>53</v>
      </c>
      <c r="C29" s="9" t="s">
        <v>54</v>
      </c>
      <c r="D29" s="64">
        <f t="shared" ref="D29:Y29" si="2">D28/D27</f>
        <v>0.98905608755129959</v>
      </c>
      <c r="E29" s="65">
        <f t="shared" si="2"/>
        <v>0.9403798256537983</v>
      </c>
      <c r="F29" s="65">
        <f t="shared" si="2"/>
        <v>1.0208445642407906</v>
      </c>
      <c r="G29" s="65">
        <f t="shared" si="2"/>
        <v>1.0147818343722173</v>
      </c>
      <c r="H29" s="65">
        <f t="shared" si="2"/>
        <v>1.0780030458785457</v>
      </c>
      <c r="I29" s="65">
        <f t="shared" si="2"/>
        <v>0.95794930875576034</v>
      </c>
      <c r="J29" s="65">
        <f t="shared" si="2"/>
        <v>1.0031645569620253</v>
      </c>
      <c r="K29" s="65">
        <f t="shared" si="2"/>
        <v>1.1125244618395302</v>
      </c>
      <c r="L29" s="65">
        <f t="shared" si="2"/>
        <v>1.0371626714910298</v>
      </c>
      <c r="M29" s="65">
        <f t="shared" si="2"/>
        <v>1.0660453808752026</v>
      </c>
      <c r="N29" s="65">
        <f t="shared" si="2"/>
        <v>0.91262399782579151</v>
      </c>
      <c r="O29" s="65">
        <f t="shared" si="2"/>
        <v>1.0429279031370391</v>
      </c>
      <c r="P29" s="65">
        <f t="shared" si="2"/>
        <v>1.0033655868742113</v>
      </c>
      <c r="Q29" s="65">
        <f t="shared" si="2"/>
        <v>1.1015257906129561</v>
      </c>
      <c r="R29" s="65">
        <f t="shared" si="2"/>
        <v>1.0166816501847966</v>
      </c>
      <c r="S29" s="65">
        <f t="shared" si="2"/>
        <v>0.99534667287110279</v>
      </c>
      <c r="T29" s="65">
        <f t="shared" si="2"/>
        <v>1.0386456089973677</v>
      </c>
      <c r="U29" s="65">
        <f t="shared" si="2"/>
        <v>1.0039331366764994</v>
      </c>
      <c r="V29" s="65">
        <f t="shared" si="2"/>
        <v>1.1841397849462365</v>
      </c>
      <c r="W29" s="65">
        <f t="shared" si="2"/>
        <v>1.0156046814044213</v>
      </c>
      <c r="X29" s="72">
        <f t="shared" si="2"/>
        <v>0.88841201716738194</v>
      </c>
      <c r="Y29" s="75">
        <f t="shared" si="2"/>
        <v>1.024228214146151</v>
      </c>
    </row>
    <row r="30" spans="2:25">
      <c r="B30" s="57"/>
      <c r="C30" s="9" t="s">
        <v>55</v>
      </c>
      <c r="D30" s="66">
        <f t="shared" ref="D30:Y30" si="3">D28/D19</f>
        <v>0.49298227848101267</v>
      </c>
      <c r="E30" s="67">
        <f t="shared" si="3"/>
        <v>0.87158853809196979</v>
      </c>
      <c r="F30" s="67">
        <f t="shared" si="3"/>
        <v>0.80049221957040573</v>
      </c>
      <c r="G30" s="67">
        <f t="shared" si="3"/>
        <v>0.8808242424242424</v>
      </c>
      <c r="H30" s="67">
        <f t="shared" si="3"/>
        <v>0.82988764087870104</v>
      </c>
      <c r="I30" s="67">
        <f t="shared" si="3"/>
        <v>1.2701972402597401</v>
      </c>
      <c r="J30" s="67">
        <f t="shared" si="3"/>
        <v>0.61233283803863292</v>
      </c>
      <c r="K30" s="67">
        <f t="shared" si="3"/>
        <v>0.73814593077642654</v>
      </c>
      <c r="L30" s="67">
        <f t="shared" si="3"/>
        <v>0.93981193427099297</v>
      </c>
      <c r="M30" s="67">
        <f t="shared" si="3"/>
        <v>1.0297525218560861</v>
      </c>
      <c r="N30" s="67">
        <f t="shared" si="3"/>
        <v>0.66399845216213604</v>
      </c>
      <c r="O30" s="67">
        <f t="shared" si="3"/>
        <v>0.92615177670664728</v>
      </c>
      <c r="P30" s="67">
        <f t="shared" si="3"/>
        <v>0.74736622877282921</v>
      </c>
      <c r="Q30" s="67">
        <f t="shared" si="3"/>
        <v>1.3495454951791073</v>
      </c>
      <c r="R30" s="67">
        <f t="shared" si="3"/>
        <v>0.95580450839328535</v>
      </c>
      <c r="S30" s="67">
        <f t="shared" si="3"/>
        <v>0.68509425660027801</v>
      </c>
      <c r="T30" s="67">
        <f t="shared" si="3"/>
        <v>1.0291659088388598</v>
      </c>
      <c r="U30" s="67">
        <f t="shared" si="3"/>
        <v>1.41786249149081</v>
      </c>
      <c r="V30" s="67">
        <f t="shared" si="3"/>
        <v>0.68926985854189338</v>
      </c>
      <c r="W30" s="67">
        <f t="shared" si="3"/>
        <v>0.94553764827230524</v>
      </c>
      <c r="X30" s="73">
        <f t="shared" si="3"/>
        <v>0.46527993393889344</v>
      </c>
      <c r="Y30" s="76">
        <f t="shared" si="3"/>
        <v>0.89910401269778284</v>
      </c>
    </row>
    <row r="31" spans="2:25" s="1" customFormat="1"/>
    <row r="32" spans="2:25" s="1" customFormat="1"/>
    <row r="33" spans="2:25" s="1" customFormat="1">
      <c r="B33" s="1" t="s">
        <v>49</v>
      </c>
    </row>
    <row r="34" spans="2:25">
      <c r="B34" s="55" t="s">
        <v>24</v>
      </c>
      <c r="C34" s="56"/>
      <c r="D34" s="54" t="s">
        <v>26</v>
      </c>
      <c r="E34" s="54" t="s">
        <v>28</v>
      </c>
      <c r="F34" s="54" t="s">
        <v>29</v>
      </c>
      <c r="G34" s="54" t="s">
        <v>30</v>
      </c>
      <c r="H34" s="54" t="s">
        <v>31</v>
      </c>
      <c r="I34" s="54" t="s">
        <v>32</v>
      </c>
      <c r="J34" s="54" t="s">
        <v>33</v>
      </c>
      <c r="K34" s="54" t="s">
        <v>34</v>
      </c>
      <c r="L34" s="54" t="s">
        <v>35</v>
      </c>
      <c r="M34" s="54" t="s">
        <v>36</v>
      </c>
      <c r="N34" s="54" t="s">
        <v>37</v>
      </c>
      <c r="O34" s="54" t="s">
        <v>38</v>
      </c>
      <c r="P34" s="54" t="s">
        <v>39</v>
      </c>
      <c r="Q34" s="54" t="s">
        <v>40</v>
      </c>
      <c r="R34" s="54" t="s">
        <v>41</v>
      </c>
      <c r="S34" s="54" t="s">
        <v>42</v>
      </c>
      <c r="T34" s="54" t="s">
        <v>43</v>
      </c>
      <c r="U34" s="54" t="s">
        <v>44</v>
      </c>
      <c r="V34" s="54" t="s">
        <v>45</v>
      </c>
      <c r="W34" s="54" t="s">
        <v>46</v>
      </c>
      <c r="X34" s="68" t="s">
        <v>47</v>
      </c>
      <c r="Y34" s="74" t="s">
        <v>56</v>
      </c>
    </row>
    <row r="35" spans="2:25">
      <c r="B35" s="53" t="s">
        <v>8</v>
      </c>
      <c r="C35" s="9" t="s">
        <v>19</v>
      </c>
      <c r="D35" s="59">
        <v>1011.2994350282486</v>
      </c>
      <c r="E35" s="60">
        <v>5129.6641791044776</v>
      </c>
      <c r="F35" s="59">
        <v>3168.1243926141888</v>
      </c>
      <c r="G35" s="60">
        <v>3005.3821313240041</v>
      </c>
      <c r="H35" s="59">
        <v>2332.4538258575199</v>
      </c>
      <c r="I35" s="60">
        <v>1131.7073170731708</v>
      </c>
      <c r="J35" s="59">
        <v>778.84615384615392</v>
      </c>
      <c r="K35" s="60">
        <v>1339.6603396603398</v>
      </c>
      <c r="L35" s="59">
        <v>5081.8915801614767</v>
      </c>
      <c r="M35" s="60">
        <v>836.29191321499013</v>
      </c>
      <c r="N35" s="59">
        <v>1741.6502946954813</v>
      </c>
      <c r="O35" s="60">
        <v>6388.7640449438204</v>
      </c>
      <c r="P35" s="59">
        <v>10204.994797086369</v>
      </c>
      <c r="Q35" s="60">
        <v>7301.3972055888225</v>
      </c>
      <c r="R35" s="59">
        <v>10535.675082327112</v>
      </c>
      <c r="S35" s="60">
        <v>8398.0263157894733</v>
      </c>
      <c r="T35" s="59">
        <v>16284.355179704018</v>
      </c>
      <c r="U35" s="60">
        <v>3109.768378650554</v>
      </c>
      <c r="V35" s="59">
        <v>2408.4507042253522</v>
      </c>
      <c r="W35" s="60">
        <v>5949.5268138801266</v>
      </c>
      <c r="X35" s="69">
        <v>7609.7318768619671</v>
      </c>
      <c r="Y35" s="77">
        <v>103804.57380457381</v>
      </c>
    </row>
    <row r="36" spans="2:25">
      <c r="B36" s="58"/>
      <c r="C36" s="9" t="s">
        <v>1</v>
      </c>
      <c r="D36" s="61">
        <v>1074</v>
      </c>
      <c r="E36" s="29">
        <v>5499</v>
      </c>
      <c r="F36" s="61">
        <v>3260</v>
      </c>
      <c r="G36" s="29">
        <v>2792</v>
      </c>
      <c r="H36" s="61">
        <v>2652</v>
      </c>
      <c r="I36" s="29">
        <v>1392</v>
      </c>
      <c r="J36" s="61">
        <v>891</v>
      </c>
      <c r="K36" s="29">
        <v>1341</v>
      </c>
      <c r="L36" s="61">
        <v>4406</v>
      </c>
      <c r="M36" s="29">
        <v>848</v>
      </c>
      <c r="N36" s="61">
        <v>1773</v>
      </c>
      <c r="O36" s="29">
        <v>5686</v>
      </c>
      <c r="P36" s="61">
        <v>9807</v>
      </c>
      <c r="Q36" s="29">
        <v>7316</v>
      </c>
      <c r="R36" s="61">
        <v>9598</v>
      </c>
      <c r="S36" s="29">
        <v>7659</v>
      </c>
      <c r="T36" s="61">
        <v>15405</v>
      </c>
      <c r="U36" s="29">
        <v>3088</v>
      </c>
      <c r="V36" s="61">
        <v>2052</v>
      </c>
      <c r="W36" s="29">
        <v>5658</v>
      </c>
      <c r="X36" s="70">
        <v>7663</v>
      </c>
      <c r="Y36" s="78">
        <v>99860</v>
      </c>
    </row>
    <row r="37" spans="2:25">
      <c r="B37" s="58"/>
      <c r="C37" s="9" t="s">
        <v>2</v>
      </c>
      <c r="D37" s="61">
        <v>1102</v>
      </c>
      <c r="E37" s="29">
        <v>5792</v>
      </c>
      <c r="F37" s="61">
        <v>2776</v>
      </c>
      <c r="G37" s="29">
        <v>2588</v>
      </c>
      <c r="H37" s="61">
        <v>2525</v>
      </c>
      <c r="I37" s="29">
        <v>1280</v>
      </c>
      <c r="J37" s="61">
        <v>843</v>
      </c>
      <c r="K37" s="29">
        <v>1150</v>
      </c>
      <c r="L37" s="61">
        <v>3883</v>
      </c>
      <c r="M37" s="29">
        <v>864</v>
      </c>
      <c r="N37" s="61">
        <v>1299</v>
      </c>
      <c r="O37" s="29">
        <v>5363</v>
      </c>
      <c r="P37" s="61">
        <v>9307</v>
      </c>
      <c r="Q37" s="29">
        <v>6859</v>
      </c>
      <c r="R37" s="61">
        <v>9045</v>
      </c>
      <c r="S37" s="29">
        <v>6426</v>
      </c>
      <c r="T37" s="61">
        <v>15435</v>
      </c>
      <c r="U37" s="29">
        <v>2981</v>
      </c>
      <c r="V37" s="61">
        <v>2211</v>
      </c>
      <c r="W37" s="29">
        <v>5221</v>
      </c>
      <c r="X37" s="70">
        <v>7670</v>
      </c>
      <c r="Y37" s="78">
        <v>94620</v>
      </c>
    </row>
    <row r="38" spans="2:25">
      <c r="B38" s="58"/>
      <c r="C38" s="9" t="s">
        <v>3</v>
      </c>
      <c r="D38" s="61">
        <v>958</v>
      </c>
      <c r="E38" s="29">
        <v>5859</v>
      </c>
      <c r="F38" s="61">
        <v>2404</v>
      </c>
      <c r="G38" s="29">
        <v>2306</v>
      </c>
      <c r="H38" s="61">
        <v>2378</v>
      </c>
      <c r="I38" s="29">
        <v>1132</v>
      </c>
      <c r="J38" s="61">
        <v>803</v>
      </c>
      <c r="K38" s="29">
        <v>1159</v>
      </c>
      <c r="L38" s="61">
        <v>2921</v>
      </c>
      <c r="M38" s="29">
        <v>857</v>
      </c>
      <c r="N38" s="61">
        <v>1498</v>
      </c>
      <c r="O38" s="29">
        <v>4451</v>
      </c>
      <c r="P38" s="61">
        <v>7990</v>
      </c>
      <c r="Q38" s="29">
        <v>5455</v>
      </c>
      <c r="R38" s="61">
        <v>8598</v>
      </c>
      <c r="S38" s="29">
        <v>4810</v>
      </c>
      <c r="T38" s="61">
        <v>13683</v>
      </c>
      <c r="U38" s="29">
        <v>2886</v>
      </c>
      <c r="V38" s="61">
        <v>1971</v>
      </c>
      <c r="W38" s="29">
        <v>4224</v>
      </c>
      <c r="X38" s="70">
        <v>6417</v>
      </c>
      <c r="Y38" s="78">
        <v>82760</v>
      </c>
    </row>
    <row r="39" spans="2:25">
      <c r="B39" s="58"/>
      <c r="C39" s="9" t="s">
        <v>4</v>
      </c>
      <c r="D39" s="61">
        <v>632</v>
      </c>
      <c r="E39" s="29">
        <v>4876</v>
      </c>
      <c r="F39" s="61">
        <v>2206</v>
      </c>
      <c r="G39" s="29">
        <v>1982</v>
      </c>
      <c r="H39" s="61">
        <v>2751</v>
      </c>
      <c r="I39" s="29">
        <v>1185</v>
      </c>
      <c r="J39" s="61">
        <v>521</v>
      </c>
      <c r="K39" s="29">
        <v>775</v>
      </c>
      <c r="L39" s="61">
        <v>1784</v>
      </c>
      <c r="M39" s="29">
        <v>864</v>
      </c>
      <c r="N39" s="61">
        <v>1520</v>
      </c>
      <c r="O39" s="29">
        <v>3210</v>
      </c>
      <c r="P39" s="61">
        <v>6611</v>
      </c>
      <c r="Q39" s="29">
        <v>4023</v>
      </c>
      <c r="R39" s="61">
        <v>7284</v>
      </c>
      <c r="S39" s="29">
        <v>2889</v>
      </c>
      <c r="T39" s="61">
        <v>11840</v>
      </c>
      <c r="U39" s="29">
        <v>2373</v>
      </c>
      <c r="V39" s="61">
        <v>1975</v>
      </c>
      <c r="W39" s="29">
        <v>3498</v>
      </c>
      <c r="X39" s="70">
        <v>4600</v>
      </c>
      <c r="Y39" s="78">
        <v>67390</v>
      </c>
    </row>
    <row r="40" spans="2:25">
      <c r="B40" s="58"/>
      <c r="C40" s="9" t="s">
        <v>5</v>
      </c>
      <c r="D40" s="61">
        <v>631</v>
      </c>
      <c r="E40" s="29">
        <v>5145</v>
      </c>
      <c r="F40" s="61">
        <v>2396</v>
      </c>
      <c r="G40" s="29">
        <v>1829</v>
      </c>
      <c r="H40" s="61">
        <v>3017</v>
      </c>
      <c r="I40" s="29">
        <v>1440</v>
      </c>
      <c r="J40" s="61">
        <v>457</v>
      </c>
      <c r="K40" s="29">
        <v>827</v>
      </c>
      <c r="L40" s="61">
        <v>1547</v>
      </c>
      <c r="M40" s="29">
        <v>986</v>
      </c>
      <c r="N40" s="61">
        <v>1458</v>
      </c>
      <c r="O40" s="29">
        <v>2982</v>
      </c>
      <c r="P40" s="61">
        <v>6123</v>
      </c>
      <c r="Q40" s="29">
        <v>3825</v>
      </c>
      <c r="R40" s="61">
        <v>6760</v>
      </c>
      <c r="S40" s="29">
        <v>2808</v>
      </c>
      <c r="T40" s="61">
        <v>10553</v>
      </c>
      <c r="U40" s="29">
        <v>2330</v>
      </c>
      <c r="V40" s="61">
        <v>1579</v>
      </c>
      <c r="W40" s="29">
        <v>3141</v>
      </c>
      <c r="X40" s="70">
        <v>4126</v>
      </c>
      <c r="Y40" s="78">
        <v>63960</v>
      </c>
    </row>
    <row r="41" spans="2:25">
      <c r="B41" s="58"/>
      <c r="C41" s="9" t="s">
        <v>6</v>
      </c>
      <c r="D41" s="61">
        <v>551</v>
      </c>
      <c r="E41" s="29">
        <v>5222</v>
      </c>
      <c r="F41" s="61">
        <v>2019</v>
      </c>
      <c r="G41" s="29">
        <v>1762</v>
      </c>
      <c r="H41" s="61">
        <v>2726</v>
      </c>
      <c r="I41" s="29">
        <v>1641</v>
      </c>
      <c r="J41" s="61">
        <v>479</v>
      </c>
      <c r="K41" s="29">
        <v>747</v>
      </c>
      <c r="L41" s="61">
        <v>1403</v>
      </c>
      <c r="M41" s="29">
        <v>1017</v>
      </c>
      <c r="N41" s="61">
        <v>1295</v>
      </c>
      <c r="O41" s="29">
        <v>2853</v>
      </c>
      <c r="P41" s="61">
        <v>5696</v>
      </c>
      <c r="Q41" s="29">
        <v>3831</v>
      </c>
      <c r="R41" s="61">
        <v>6943</v>
      </c>
      <c r="S41" s="29">
        <v>2310</v>
      </c>
      <c r="T41" s="61">
        <v>9678</v>
      </c>
      <c r="U41" s="29">
        <v>1988</v>
      </c>
      <c r="V41" s="61">
        <v>1265</v>
      </c>
      <c r="W41" s="29">
        <v>2785</v>
      </c>
      <c r="X41" s="70">
        <v>3689</v>
      </c>
      <c r="Y41" s="78">
        <v>59900</v>
      </c>
    </row>
    <row r="42" spans="2:25">
      <c r="B42" s="58"/>
      <c r="C42" s="9" t="s">
        <v>7</v>
      </c>
      <c r="D42" s="61">
        <v>640</v>
      </c>
      <c r="E42" s="29">
        <v>5561</v>
      </c>
      <c r="F42" s="61">
        <v>2344</v>
      </c>
      <c r="G42" s="29">
        <v>1700</v>
      </c>
      <c r="H42" s="61">
        <v>3130</v>
      </c>
      <c r="I42" s="29">
        <v>1675</v>
      </c>
      <c r="J42" s="61">
        <v>530</v>
      </c>
      <c r="K42" s="29">
        <v>687</v>
      </c>
      <c r="L42" s="61">
        <v>1444</v>
      </c>
      <c r="M42" s="29">
        <v>1149</v>
      </c>
      <c r="N42" s="61">
        <v>1279</v>
      </c>
      <c r="O42" s="29">
        <v>2917</v>
      </c>
      <c r="P42" s="61">
        <v>5702</v>
      </c>
      <c r="Q42" s="29">
        <v>3903</v>
      </c>
      <c r="R42" s="61">
        <v>7563</v>
      </c>
      <c r="S42" s="29">
        <v>2105</v>
      </c>
      <c r="T42" s="61">
        <v>10219</v>
      </c>
      <c r="U42" s="29">
        <v>1942</v>
      </c>
      <c r="V42" s="61">
        <v>1450</v>
      </c>
      <c r="W42" s="29">
        <v>2891</v>
      </c>
      <c r="X42" s="70">
        <v>3589</v>
      </c>
      <c r="Y42" s="78">
        <v>62420</v>
      </c>
    </row>
    <row r="43" spans="2:25">
      <c r="B43" s="58"/>
      <c r="C43" s="9" t="s">
        <v>0</v>
      </c>
      <c r="D43" s="61">
        <v>628</v>
      </c>
      <c r="E43" s="29">
        <v>5528</v>
      </c>
      <c r="F43" s="61">
        <v>2099</v>
      </c>
      <c r="G43" s="29">
        <v>1694</v>
      </c>
      <c r="H43" s="61">
        <v>3450</v>
      </c>
      <c r="I43" s="29">
        <v>1627</v>
      </c>
      <c r="J43" s="61">
        <v>600</v>
      </c>
      <c r="K43" s="29">
        <v>608</v>
      </c>
      <c r="L43" s="61">
        <v>1662</v>
      </c>
      <c r="M43" s="29">
        <v>1163</v>
      </c>
      <c r="N43" s="61">
        <v>1174</v>
      </c>
      <c r="O43" s="29">
        <v>2846</v>
      </c>
      <c r="P43" s="61">
        <v>5647</v>
      </c>
      <c r="Q43" s="29">
        <v>3570</v>
      </c>
      <c r="R43" s="61">
        <v>7439</v>
      </c>
      <c r="S43" s="29">
        <v>2304</v>
      </c>
      <c r="T43" s="61">
        <v>9991</v>
      </c>
      <c r="U43" s="29">
        <v>2125</v>
      </c>
      <c r="V43" s="61">
        <v>1327</v>
      </c>
      <c r="W43" s="29">
        <v>2820</v>
      </c>
      <c r="X43" s="70">
        <v>3398</v>
      </c>
      <c r="Y43" s="78">
        <v>61700</v>
      </c>
    </row>
    <row r="44" spans="2:25">
      <c r="B44" s="57"/>
      <c r="C44" s="9" t="s">
        <v>18</v>
      </c>
      <c r="D44" s="62">
        <v>701</v>
      </c>
      <c r="E44" s="63">
        <v>5865</v>
      </c>
      <c r="F44" s="62">
        <v>2167</v>
      </c>
      <c r="G44" s="63">
        <v>1816</v>
      </c>
      <c r="H44" s="62">
        <v>3405</v>
      </c>
      <c r="I44" s="63">
        <v>1379</v>
      </c>
      <c r="J44" s="62">
        <v>718</v>
      </c>
      <c r="K44" s="63">
        <v>568</v>
      </c>
      <c r="L44" s="62">
        <v>1552</v>
      </c>
      <c r="M44" s="63">
        <v>1225</v>
      </c>
      <c r="N44" s="62">
        <v>1080</v>
      </c>
      <c r="O44" s="63">
        <v>2803</v>
      </c>
      <c r="P44" s="62">
        <v>5469</v>
      </c>
      <c r="Q44" s="63">
        <v>3415</v>
      </c>
      <c r="R44" s="62">
        <v>7392</v>
      </c>
      <c r="S44" s="63">
        <v>2121</v>
      </c>
      <c r="T44" s="62">
        <v>9733</v>
      </c>
      <c r="U44" s="63">
        <v>2081</v>
      </c>
      <c r="V44" s="62">
        <v>1385</v>
      </c>
      <c r="W44" s="63">
        <v>2527</v>
      </c>
      <c r="X44" s="71">
        <v>3168</v>
      </c>
      <c r="Y44" s="79">
        <v>60570</v>
      </c>
    </row>
    <row r="45" spans="2:25">
      <c r="B45" s="53" t="s">
        <v>53</v>
      </c>
      <c r="C45" s="9" t="s">
        <v>54</v>
      </c>
      <c r="D45" s="64">
        <f t="shared" ref="D45:Y45" si="4">D44/D43</f>
        <v>1.1162420382165605</v>
      </c>
      <c r="E45" s="65">
        <f t="shared" si="4"/>
        <v>1.0609623733719247</v>
      </c>
      <c r="F45" s="65">
        <f t="shared" si="4"/>
        <v>1.0323963792282038</v>
      </c>
      <c r="G45" s="65">
        <f t="shared" si="4"/>
        <v>1.0720188902007084</v>
      </c>
      <c r="H45" s="65">
        <f t="shared" si="4"/>
        <v>0.9869565217391304</v>
      </c>
      <c r="I45" s="65">
        <f t="shared" si="4"/>
        <v>0.84757221880762135</v>
      </c>
      <c r="J45" s="65">
        <f t="shared" si="4"/>
        <v>1.1966666666666668</v>
      </c>
      <c r="K45" s="65">
        <f t="shared" si="4"/>
        <v>0.93421052631578949</v>
      </c>
      <c r="L45" s="65">
        <f t="shared" si="4"/>
        <v>0.93381468110709986</v>
      </c>
      <c r="M45" s="65">
        <f t="shared" si="4"/>
        <v>1.0533104041272572</v>
      </c>
      <c r="N45" s="65">
        <f t="shared" si="4"/>
        <v>0.91993185689948898</v>
      </c>
      <c r="O45" s="65">
        <f t="shared" si="4"/>
        <v>0.9848910751932537</v>
      </c>
      <c r="P45" s="65">
        <f t="shared" si="4"/>
        <v>0.96847883832123249</v>
      </c>
      <c r="Q45" s="65">
        <f t="shared" si="4"/>
        <v>0.95658263305322133</v>
      </c>
      <c r="R45" s="65">
        <f t="shared" si="4"/>
        <v>0.9936819464981852</v>
      </c>
      <c r="S45" s="65">
        <f t="shared" si="4"/>
        <v>0.92057291666666663</v>
      </c>
      <c r="T45" s="65">
        <f t="shared" si="4"/>
        <v>0.9741767590831748</v>
      </c>
      <c r="U45" s="65">
        <f t="shared" si="4"/>
        <v>0.97929411764705887</v>
      </c>
      <c r="V45" s="65">
        <f t="shared" si="4"/>
        <v>1.0437076111529766</v>
      </c>
      <c r="W45" s="65">
        <f t="shared" si="4"/>
        <v>0.89609929078014183</v>
      </c>
      <c r="X45" s="72">
        <f t="shared" si="4"/>
        <v>0.93231312536786348</v>
      </c>
      <c r="Y45" s="75">
        <f t="shared" si="4"/>
        <v>0.98168557536466772</v>
      </c>
    </row>
    <row r="46" spans="2:25">
      <c r="B46" s="57"/>
      <c r="C46" s="9" t="s">
        <v>55</v>
      </c>
      <c r="D46" s="66">
        <f t="shared" ref="D46:Y46" si="5">D44/D35</f>
        <v>0.69316759776536319</v>
      </c>
      <c r="E46" s="67">
        <f t="shared" si="5"/>
        <v>1.1433496999454447</v>
      </c>
      <c r="F46" s="67">
        <f t="shared" si="5"/>
        <v>0.68400092024539871</v>
      </c>
      <c r="G46" s="67">
        <f t="shared" si="5"/>
        <v>0.60424928366762176</v>
      </c>
      <c r="H46" s="67">
        <f t="shared" si="5"/>
        <v>1.4598359728506787</v>
      </c>
      <c r="I46" s="67">
        <f t="shared" si="5"/>
        <v>1.2185129310344827</v>
      </c>
      <c r="J46" s="67">
        <f t="shared" si="5"/>
        <v>0.92187654320987644</v>
      </c>
      <c r="K46" s="67">
        <f t="shared" si="5"/>
        <v>0.42398806860551824</v>
      </c>
      <c r="L46" s="67">
        <f t="shared" si="5"/>
        <v>0.30539809350885155</v>
      </c>
      <c r="M46" s="67">
        <f t="shared" si="5"/>
        <v>1.4647995283018869</v>
      </c>
      <c r="N46" s="67">
        <f t="shared" si="5"/>
        <v>0.62010152284263964</v>
      </c>
      <c r="O46" s="67">
        <f t="shared" si="5"/>
        <v>0.43873900809004573</v>
      </c>
      <c r="P46" s="67">
        <f t="shared" si="5"/>
        <v>0.53591404099112883</v>
      </c>
      <c r="Q46" s="67">
        <f t="shared" si="5"/>
        <v>0.46771869874248223</v>
      </c>
      <c r="R46" s="67">
        <f t="shared" si="5"/>
        <v>0.70161617003542409</v>
      </c>
      <c r="S46" s="67">
        <f t="shared" si="5"/>
        <v>0.25255934195064633</v>
      </c>
      <c r="T46" s="67">
        <f t="shared" si="5"/>
        <v>0.59769023044466074</v>
      </c>
      <c r="U46" s="67">
        <f t="shared" si="5"/>
        <v>0.66918167098445591</v>
      </c>
      <c r="V46" s="67">
        <f t="shared" si="5"/>
        <v>0.57505847953216371</v>
      </c>
      <c r="W46" s="67">
        <f t="shared" si="5"/>
        <v>0.42473966065747609</v>
      </c>
      <c r="X46" s="73">
        <f t="shared" si="5"/>
        <v>0.4163090173561268</v>
      </c>
      <c r="Y46" s="76">
        <f t="shared" si="5"/>
        <v>0.58350030042058876</v>
      </c>
    </row>
    <row r="47" spans="2:25" s="1" customFormat="1"/>
    <row r="48" spans="2:25" s="1" customFormat="1"/>
    <row r="49" spans="2:25" s="1" customFormat="1">
      <c r="B49" s="1" t="s">
        <v>50</v>
      </c>
    </row>
    <row r="50" spans="2:25">
      <c r="B50" s="55" t="s">
        <v>24</v>
      </c>
      <c r="C50" s="56"/>
      <c r="D50" s="54" t="s">
        <v>26</v>
      </c>
      <c r="E50" s="54" t="s">
        <v>28</v>
      </c>
      <c r="F50" s="54" t="s">
        <v>29</v>
      </c>
      <c r="G50" s="54" t="s">
        <v>30</v>
      </c>
      <c r="H50" s="54" t="s">
        <v>31</v>
      </c>
      <c r="I50" s="54" t="s">
        <v>32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38</v>
      </c>
      <c r="P50" s="54" t="s">
        <v>39</v>
      </c>
      <c r="Q50" s="54" t="s">
        <v>40</v>
      </c>
      <c r="R50" s="54" t="s">
        <v>41</v>
      </c>
      <c r="S50" s="54" t="s">
        <v>42</v>
      </c>
      <c r="T50" s="54" t="s">
        <v>43</v>
      </c>
      <c r="U50" s="54" t="s">
        <v>44</v>
      </c>
      <c r="V50" s="54" t="s">
        <v>45</v>
      </c>
      <c r="W50" s="54" t="s">
        <v>46</v>
      </c>
      <c r="X50" s="68" t="s">
        <v>47</v>
      </c>
      <c r="Y50" s="74" t="s">
        <v>56</v>
      </c>
    </row>
    <row r="51" spans="2:25">
      <c r="B51" s="53" t="s">
        <v>8</v>
      </c>
      <c r="C51" s="9" t="s">
        <v>19</v>
      </c>
      <c r="D51" s="59">
        <v>337.88706739526407</v>
      </c>
      <c r="E51" s="60">
        <v>2281.4569536423842</v>
      </c>
      <c r="F51" s="59">
        <v>2094.8180815876517</v>
      </c>
      <c r="G51" s="60">
        <v>1124.8581157775254</v>
      </c>
      <c r="H51" s="59">
        <v>6236.7387033398818</v>
      </c>
      <c r="I51" s="60">
        <v>5845.1557093425608</v>
      </c>
      <c r="J51" s="59">
        <v>936.97083725305743</v>
      </c>
      <c r="K51" s="60">
        <v>1085.4054054054054</v>
      </c>
      <c r="L51" s="59">
        <v>2503.9727582292849</v>
      </c>
      <c r="M51" s="60">
        <v>492.06349206349211</v>
      </c>
      <c r="N51" s="59">
        <v>1709.4801223241591</v>
      </c>
      <c r="O51" s="60">
        <v>481.92771084337352</v>
      </c>
      <c r="P51" s="59">
        <v>475.11312217194569</v>
      </c>
      <c r="Q51" s="60">
        <v>2635.3065539112054</v>
      </c>
      <c r="R51" s="59">
        <v>2471.1168164313221</v>
      </c>
      <c r="S51" s="60">
        <v>2076.4462809917354</v>
      </c>
      <c r="T51" s="59">
        <v>2130.7977736549165</v>
      </c>
      <c r="U51" s="60">
        <v>1612.6401630988787</v>
      </c>
      <c r="V51" s="59">
        <v>452.86885245901641</v>
      </c>
      <c r="W51" s="60">
        <v>2352.0678685047719</v>
      </c>
      <c r="X51" s="69">
        <v>115.03623188405795</v>
      </c>
      <c r="Y51" s="77">
        <v>39461.928934010153</v>
      </c>
    </row>
    <row r="52" spans="2:25">
      <c r="B52" s="58"/>
      <c r="C52" s="9" t="s">
        <v>1</v>
      </c>
      <c r="D52" s="61">
        <v>371</v>
      </c>
      <c r="E52" s="29">
        <v>2067</v>
      </c>
      <c r="F52" s="61">
        <v>1900</v>
      </c>
      <c r="G52" s="29">
        <v>991</v>
      </c>
      <c r="H52" s="61">
        <v>6349</v>
      </c>
      <c r="I52" s="29">
        <v>6757</v>
      </c>
      <c r="J52" s="61">
        <v>996</v>
      </c>
      <c r="K52" s="29">
        <v>1004</v>
      </c>
      <c r="L52" s="61">
        <v>2206</v>
      </c>
      <c r="M52" s="29">
        <v>558</v>
      </c>
      <c r="N52" s="61">
        <v>1677</v>
      </c>
      <c r="O52" s="29">
        <v>480</v>
      </c>
      <c r="P52" s="61">
        <v>420</v>
      </c>
      <c r="Q52" s="29">
        <v>2493</v>
      </c>
      <c r="R52" s="61">
        <v>1925</v>
      </c>
      <c r="S52" s="29">
        <v>2010</v>
      </c>
      <c r="T52" s="61">
        <v>2297</v>
      </c>
      <c r="U52" s="29">
        <v>1582</v>
      </c>
      <c r="V52" s="61">
        <v>442</v>
      </c>
      <c r="W52" s="29">
        <v>2218</v>
      </c>
      <c r="X52" s="70">
        <v>127</v>
      </c>
      <c r="Y52" s="78">
        <v>38870</v>
      </c>
    </row>
    <row r="53" spans="2:25">
      <c r="B53" s="58"/>
      <c r="C53" s="9" t="s">
        <v>2</v>
      </c>
      <c r="D53" s="61">
        <v>525</v>
      </c>
      <c r="E53" s="29">
        <v>2342</v>
      </c>
      <c r="F53" s="61">
        <v>2241</v>
      </c>
      <c r="G53" s="29">
        <v>1204</v>
      </c>
      <c r="H53" s="61">
        <v>7470</v>
      </c>
      <c r="I53" s="29">
        <v>8819</v>
      </c>
      <c r="J53" s="61">
        <v>1257</v>
      </c>
      <c r="K53" s="29">
        <v>1131</v>
      </c>
      <c r="L53" s="61">
        <v>2461</v>
      </c>
      <c r="M53" s="29">
        <v>593</v>
      </c>
      <c r="N53" s="61">
        <v>1971</v>
      </c>
      <c r="O53" s="29">
        <v>546</v>
      </c>
      <c r="P53" s="61">
        <v>491</v>
      </c>
      <c r="Q53" s="29">
        <v>2783</v>
      </c>
      <c r="R53" s="61">
        <v>2217</v>
      </c>
      <c r="S53" s="29">
        <v>1971</v>
      </c>
      <c r="T53" s="61">
        <v>2858</v>
      </c>
      <c r="U53" s="29">
        <v>1892</v>
      </c>
      <c r="V53" s="61">
        <v>523</v>
      </c>
      <c r="W53" s="29">
        <v>2391</v>
      </c>
      <c r="X53" s="70">
        <v>164</v>
      </c>
      <c r="Y53" s="78">
        <v>45850</v>
      </c>
    </row>
    <row r="54" spans="2:25">
      <c r="B54" s="58"/>
      <c r="C54" s="9" t="s">
        <v>3</v>
      </c>
      <c r="D54" s="61">
        <v>343</v>
      </c>
      <c r="E54" s="29">
        <v>2057</v>
      </c>
      <c r="F54" s="61">
        <v>2046</v>
      </c>
      <c r="G54" s="29">
        <v>1151</v>
      </c>
      <c r="H54" s="61">
        <v>5565</v>
      </c>
      <c r="I54" s="29">
        <v>8024</v>
      </c>
      <c r="J54" s="61">
        <v>1193</v>
      </c>
      <c r="K54" s="29">
        <v>1104</v>
      </c>
      <c r="L54" s="61">
        <v>2037</v>
      </c>
      <c r="M54" s="29">
        <v>558</v>
      </c>
      <c r="N54" s="61">
        <v>2835</v>
      </c>
      <c r="O54" s="29">
        <v>1065</v>
      </c>
      <c r="P54" s="61">
        <v>474</v>
      </c>
      <c r="Q54" s="29">
        <v>2595</v>
      </c>
      <c r="R54" s="61">
        <v>1901</v>
      </c>
      <c r="S54" s="29">
        <v>1458</v>
      </c>
      <c r="T54" s="61">
        <v>2528</v>
      </c>
      <c r="U54" s="29">
        <v>1341</v>
      </c>
      <c r="V54" s="61">
        <v>507</v>
      </c>
      <c r="W54" s="29">
        <v>1885</v>
      </c>
      <c r="X54" s="70">
        <v>113</v>
      </c>
      <c r="Y54" s="78">
        <v>40780</v>
      </c>
    </row>
    <row r="55" spans="2:25">
      <c r="B55" s="58"/>
      <c r="C55" s="9" t="s">
        <v>4</v>
      </c>
      <c r="D55" s="61">
        <v>267</v>
      </c>
      <c r="E55" s="29">
        <v>1653</v>
      </c>
      <c r="F55" s="61">
        <v>1548</v>
      </c>
      <c r="G55" s="29">
        <v>841</v>
      </c>
      <c r="H55" s="61">
        <v>4220</v>
      </c>
      <c r="I55" s="29">
        <v>5999</v>
      </c>
      <c r="J55" s="61">
        <v>824</v>
      </c>
      <c r="K55" s="29">
        <v>871</v>
      </c>
      <c r="L55" s="61">
        <v>1366</v>
      </c>
      <c r="M55" s="29">
        <v>443</v>
      </c>
      <c r="N55" s="61">
        <v>2208</v>
      </c>
      <c r="O55" s="29">
        <v>813</v>
      </c>
      <c r="P55" s="61">
        <v>360</v>
      </c>
      <c r="Q55" s="29">
        <v>1904</v>
      </c>
      <c r="R55" s="61">
        <v>1301</v>
      </c>
      <c r="S55" s="29">
        <v>956</v>
      </c>
      <c r="T55" s="61">
        <v>1943</v>
      </c>
      <c r="U55" s="29">
        <v>981</v>
      </c>
      <c r="V55" s="61">
        <v>346</v>
      </c>
      <c r="W55" s="29">
        <v>1430</v>
      </c>
      <c r="X55" s="70">
        <v>66</v>
      </c>
      <c r="Y55" s="78">
        <v>30340</v>
      </c>
    </row>
    <row r="56" spans="2:25">
      <c r="B56" s="58"/>
      <c r="C56" s="9" t="s">
        <v>5</v>
      </c>
      <c r="D56" s="61">
        <v>225</v>
      </c>
      <c r="E56" s="29">
        <v>1477</v>
      </c>
      <c r="F56" s="61">
        <v>1401</v>
      </c>
      <c r="G56" s="29">
        <v>703</v>
      </c>
      <c r="H56" s="61">
        <v>3806</v>
      </c>
      <c r="I56" s="29">
        <v>6184</v>
      </c>
      <c r="J56" s="61">
        <v>777</v>
      </c>
      <c r="K56" s="29">
        <v>871</v>
      </c>
      <c r="L56" s="61">
        <v>971</v>
      </c>
      <c r="M56" s="29">
        <v>444</v>
      </c>
      <c r="N56" s="61">
        <v>1675</v>
      </c>
      <c r="O56" s="29">
        <v>819</v>
      </c>
      <c r="P56" s="61">
        <v>302</v>
      </c>
      <c r="Q56" s="29">
        <v>1625</v>
      </c>
      <c r="R56" s="61">
        <v>1212</v>
      </c>
      <c r="S56" s="29">
        <v>825</v>
      </c>
      <c r="T56" s="61">
        <v>1760</v>
      </c>
      <c r="U56" s="29">
        <v>814</v>
      </c>
      <c r="V56" s="61">
        <v>234</v>
      </c>
      <c r="W56" s="29">
        <v>1151</v>
      </c>
      <c r="X56" s="70">
        <v>54</v>
      </c>
      <c r="Y56" s="78">
        <v>27330</v>
      </c>
    </row>
    <row r="57" spans="2:25">
      <c r="B57" s="58"/>
      <c r="C57" s="9" t="s">
        <v>6</v>
      </c>
      <c r="D57" s="61">
        <v>166</v>
      </c>
      <c r="E57" s="29">
        <v>1421</v>
      </c>
      <c r="F57" s="61">
        <v>1212</v>
      </c>
      <c r="G57" s="29">
        <v>708</v>
      </c>
      <c r="H57" s="61">
        <v>3350</v>
      </c>
      <c r="I57" s="29">
        <v>6200</v>
      </c>
      <c r="J57" s="61">
        <v>828</v>
      </c>
      <c r="K57" s="29">
        <v>758</v>
      </c>
      <c r="L57" s="61">
        <v>831</v>
      </c>
      <c r="M57" s="29">
        <v>467</v>
      </c>
      <c r="N57" s="61">
        <v>1455</v>
      </c>
      <c r="O57" s="29">
        <v>826</v>
      </c>
      <c r="P57" s="61">
        <v>306</v>
      </c>
      <c r="Q57" s="29">
        <v>1584</v>
      </c>
      <c r="R57" s="61">
        <v>1044</v>
      </c>
      <c r="S57" s="29">
        <v>754</v>
      </c>
      <c r="T57" s="61">
        <v>1524</v>
      </c>
      <c r="U57" s="29">
        <v>679</v>
      </c>
      <c r="V57" s="61">
        <v>209</v>
      </c>
      <c r="W57" s="29">
        <v>1048</v>
      </c>
      <c r="X57" s="70">
        <v>50</v>
      </c>
      <c r="Y57" s="78">
        <v>25420</v>
      </c>
    </row>
    <row r="58" spans="2:25">
      <c r="B58" s="58"/>
      <c r="C58" s="9" t="s">
        <v>7</v>
      </c>
      <c r="D58" s="61">
        <v>126</v>
      </c>
      <c r="E58" s="29">
        <v>1553</v>
      </c>
      <c r="F58" s="61">
        <v>1386</v>
      </c>
      <c r="G58" s="29">
        <v>836</v>
      </c>
      <c r="H58" s="61">
        <v>3353</v>
      </c>
      <c r="I58" s="29">
        <v>6483</v>
      </c>
      <c r="J58" s="61">
        <v>914</v>
      </c>
      <c r="K58" s="29">
        <v>646</v>
      </c>
      <c r="L58" s="61">
        <v>866</v>
      </c>
      <c r="M58" s="29">
        <v>471</v>
      </c>
      <c r="N58" s="61">
        <v>1486</v>
      </c>
      <c r="O58" s="29">
        <v>749</v>
      </c>
      <c r="P58" s="61">
        <v>297</v>
      </c>
      <c r="Q58" s="29">
        <v>1346</v>
      </c>
      <c r="R58" s="61">
        <v>996</v>
      </c>
      <c r="S58" s="29">
        <v>600</v>
      </c>
      <c r="T58" s="61">
        <v>1491</v>
      </c>
      <c r="U58" s="29">
        <v>625</v>
      </c>
      <c r="V58" s="61">
        <v>212</v>
      </c>
      <c r="W58" s="29">
        <v>1022</v>
      </c>
      <c r="X58" s="70">
        <v>52</v>
      </c>
      <c r="Y58" s="78">
        <v>25510</v>
      </c>
    </row>
    <row r="59" spans="2:25">
      <c r="B59" s="58"/>
      <c r="C59" s="9" t="s">
        <v>0</v>
      </c>
      <c r="D59" s="61">
        <v>126</v>
      </c>
      <c r="E59" s="29">
        <v>1410</v>
      </c>
      <c r="F59" s="61">
        <v>1380</v>
      </c>
      <c r="G59" s="29">
        <v>743</v>
      </c>
      <c r="H59" s="61">
        <v>3071</v>
      </c>
      <c r="I59" s="29">
        <v>6568</v>
      </c>
      <c r="J59" s="61">
        <v>915</v>
      </c>
      <c r="K59" s="29">
        <v>685</v>
      </c>
      <c r="L59" s="61">
        <v>849</v>
      </c>
      <c r="M59" s="29">
        <v>555</v>
      </c>
      <c r="N59" s="61">
        <v>1420</v>
      </c>
      <c r="O59" s="29">
        <v>802</v>
      </c>
      <c r="P59" s="61">
        <v>300</v>
      </c>
      <c r="Q59" s="29">
        <v>1096</v>
      </c>
      <c r="R59" s="61">
        <v>946</v>
      </c>
      <c r="S59" s="29">
        <v>630</v>
      </c>
      <c r="T59" s="61">
        <v>1647</v>
      </c>
      <c r="U59" s="29">
        <v>599</v>
      </c>
      <c r="V59" s="61">
        <v>229</v>
      </c>
      <c r="W59" s="29">
        <v>965</v>
      </c>
      <c r="X59" s="70">
        <v>54</v>
      </c>
      <c r="Y59" s="78">
        <v>24990</v>
      </c>
    </row>
    <row r="60" spans="2:25">
      <c r="B60" s="57"/>
      <c r="C60" s="9" t="s">
        <v>18</v>
      </c>
      <c r="D60" s="62">
        <v>148</v>
      </c>
      <c r="E60" s="63">
        <v>1354</v>
      </c>
      <c r="F60" s="62">
        <v>1321</v>
      </c>
      <c r="G60" s="63">
        <v>769</v>
      </c>
      <c r="H60" s="62">
        <v>3077</v>
      </c>
      <c r="I60" s="63">
        <v>6602</v>
      </c>
      <c r="J60" s="62">
        <v>999</v>
      </c>
      <c r="K60" s="63">
        <v>662</v>
      </c>
      <c r="L60" s="62">
        <v>916</v>
      </c>
      <c r="M60" s="63">
        <v>537</v>
      </c>
      <c r="N60" s="62">
        <v>1377</v>
      </c>
      <c r="O60" s="63">
        <v>760</v>
      </c>
      <c r="P60" s="62">
        <v>255</v>
      </c>
      <c r="Q60" s="63">
        <v>1054</v>
      </c>
      <c r="R60" s="62">
        <v>1027</v>
      </c>
      <c r="S60" s="63">
        <v>584</v>
      </c>
      <c r="T60" s="62">
        <v>1785</v>
      </c>
      <c r="U60" s="63">
        <v>538</v>
      </c>
      <c r="V60" s="62">
        <v>292</v>
      </c>
      <c r="W60" s="63">
        <v>885</v>
      </c>
      <c r="X60" s="71">
        <v>58</v>
      </c>
      <c r="Y60" s="79">
        <v>25000</v>
      </c>
    </row>
    <row r="61" spans="2:25">
      <c r="B61" s="53" t="s">
        <v>53</v>
      </c>
      <c r="C61" s="9" t="s">
        <v>54</v>
      </c>
      <c r="D61" s="64">
        <f t="shared" ref="D61:Y61" si="6">D60/D59</f>
        <v>1.1746031746031746</v>
      </c>
      <c r="E61" s="65">
        <f t="shared" si="6"/>
        <v>0.96028368794326247</v>
      </c>
      <c r="F61" s="65">
        <f t="shared" si="6"/>
        <v>0.95724637681159419</v>
      </c>
      <c r="G61" s="65">
        <f t="shared" si="6"/>
        <v>1.034993270524899</v>
      </c>
      <c r="H61" s="65">
        <f t="shared" si="6"/>
        <v>1.0019537609899056</v>
      </c>
      <c r="I61" s="65">
        <f t="shared" si="6"/>
        <v>1.0051766138855054</v>
      </c>
      <c r="J61" s="65">
        <f t="shared" si="6"/>
        <v>1.0918032786885246</v>
      </c>
      <c r="K61" s="65">
        <f t="shared" si="6"/>
        <v>0.9664233576642336</v>
      </c>
      <c r="L61" s="65">
        <f t="shared" si="6"/>
        <v>1.0789163722025912</v>
      </c>
      <c r="M61" s="65">
        <f t="shared" si="6"/>
        <v>0.96756756756756757</v>
      </c>
      <c r="N61" s="65">
        <f t="shared" si="6"/>
        <v>0.96971830985915497</v>
      </c>
      <c r="O61" s="65">
        <f t="shared" si="6"/>
        <v>0.94763092269326688</v>
      </c>
      <c r="P61" s="65">
        <f t="shared" si="6"/>
        <v>0.85</v>
      </c>
      <c r="Q61" s="65">
        <f t="shared" si="6"/>
        <v>0.96167883211678828</v>
      </c>
      <c r="R61" s="65">
        <f t="shared" si="6"/>
        <v>1.0856236786469344</v>
      </c>
      <c r="S61" s="65">
        <f t="shared" si="6"/>
        <v>0.92698412698412702</v>
      </c>
      <c r="T61" s="65">
        <f t="shared" si="6"/>
        <v>1.0837887067395264</v>
      </c>
      <c r="U61" s="65">
        <f t="shared" si="6"/>
        <v>0.89816360601001666</v>
      </c>
      <c r="V61" s="65">
        <f t="shared" si="6"/>
        <v>1.2751091703056769</v>
      </c>
      <c r="W61" s="65">
        <f t="shared" si="6"/>
        <v>0.91709844559585496</v>
      </c>
      <c r="X61" s="72">
        <f t="shared" si="6"/>
        <v>1.0740740740740742</v>
      </c>
      <c r="Y61" s="75">
        <f t="shared" si="6"/>
        <v>1.0004001600640255</v>
      </c>
    </row>
    <row r="62" spans="2:25">
      <c r="B62" s="57"/>
      <c r="C62" s="9" t="s">
        <v>55</v>
      </c>
      <c r="D62" s="66">
        <f t="shared" ref="D62:Y62" si="7">D60/D51</f>
        <v>0.43801617250673863</v>
      </c>
      <c r="E62" s="67">
        <f t="shared" si="7"/>
        <v>0.59348040638606669</v>
      </c>
      <c r="F62" s="67">
        <f t="shared" si="7"/>
        <v>0.63060368421052626</v>
      </c>
      <c r="G62" s="67">
        <f t="shared" si="7"/>
        <v>0.68364177598385478</v>
      </c>
      <c r="H62" s="67">
        <f t="shared" si="7"/>
        <v>0.49336682942195625</v>
      </c>
      <c r="I62" s="67">
        <f t="shared" si="7"/>
        <v>1.129482314636673</v>
      </c>
      <c r="J62" s="67">
        <f t="shared" si="7"/>
        <v>1.0662018072289157</v>
      </c>
      <c r="K62" s="67">
        <f t="shared" si="7"/>
        <v>0.60991035856573705</v>
      </c>
      <c r="L62" s="67">
        <f t="shared" si="7"/>
        <v>0.36581867633726201</v>
      </c>
      <c r="M62" s="67">
        <f t="shared" si="7"/>
        <v>1.0913225806451612</v>
      </c>
      <c r="N62" s="67">
        <f t="shared" si="7"/>
        <v>0.80550805008944537</v>
      </c>
      <c r="O62" s="67">
        <f t="shared" si="7"/>
        <v>1.577</v>
      </c>
      <c r="P62" s="67">
        <f t="shared" si="7"/>
        <v>0.5367142857142857</v>
      </c>
      <c r="Q62" s="67">
        <f t="shared" si="7"/>
        <v>0.39995346971520251</v>
      </c>
      <c r="R62" s="67">
        <f t="shared" si="7"/>
        <v>0.41560155844155844</v>
      </c>
      <c r="S62" s="67">
        <f t="shared" si="7"/>
        <v>0.2812497512437811</v>
      </c>
      <c r="T62" s="67">
        <f t="shared" si="7"/>
        <v>0.83771441010013059</v>
      </c>
      <c r="U62" s="67">
        <f t="shared" si="7"/>
        <v>0.33361441213653603</v>
      </c>
      <c r="V62" s="67">
        <f t="shared" si="7"/>
        <v>0.64477828054298636</v>
      </c>
      <c r="W62" s="67">
        <f t="shared" si="7"/>
        <v>0.37626465284039678</v>
      </c>
      <c r="X62" s="73">
        <f t="shared" si="7"/>
        <v>0.50418897637795279</v>
      </c>
      <c r="Y62" s="76">
        <f t="shared" si="7"/>
        <v>0.63352199639825058</v>
      </c>
    </row>
    <row r="63" spans="2:25" s="1" customFormat="1"/>
    <row r="64" spans="2:25" s="1" customFormat="1"/>
    <row r="65" spans="2:25" s="1" customFormat="1">
      <c r="B65" s="1" t="s">
        <v>51</v>
      </c>
    </row>
    <row r="66" spans="2:25">
      <c r="B66" s="55" t="s">
        <v>24</v>
      </c>
      <c r="C66" s="56"/>
      <c r="D66" s="54" t="s">
        <v>26</v>
      </c>
      <c r="E66" s="54" t="s">
        <v>28</v>
      </c>
      <c r="F66" s="54" t="s">
        <v>29</v>
      </c>
      <c r="G66" s="54" t="s">
        <v>30</v>
      </c>
      <c r="H66" s="54" t="s">
        <v>31</v>
      </c>
      <c r="I66" s="54" t="s">
        <v>32</v>
      </c>
      <c r="J66" s="54" t="s">
        <v>33</v>
      </c>
      <c r="K66" s="54" t="s">
        <v>34</v>
      </c>
      <c r="L66" s="54" t="s">
        <v>35</v>
      </c>
      <c r="M66" s="54" t="s">
        <v>36</v>
      </c>
      <c r="N66" s="54" t="s">
        <v>37</v>
      </c>
      <c r="O66" s="54" t="s">
        <v>38</v>
      </c>
      <c r="P66" s="54" t="s">
        <v>39</v>
      </c>
      <c r="Q66" s="54" t="s">
        <v>40</v>
      </c>
      <c r="R66" s="54" t="s">
        <v>41</v>
      </c>
      <c r="S66" s="54" t="s">
        <v>42</v>
      </c>
      <c r="T66" s="54" t="s">
        <v>43</v>
      </c>
      <c r="U66" s="54" t="s">
        <v>44</v>
      </c>
      <c r="V66" s="54" t="s">
        <v>45</v>
      </c>
      <c r="W66" s="54" t="s">
        <v>46</v>
      </c>
      <c r="X66" s="68" t="s">
        <v>47</v>
      </c>
      <c r="Y66" s="74" t="s">
        <v>56</v>
      </c>
    </row>
    <row r="67" spans="2:25">
      <c r="B67" s="53" t="s">
        <v>8</v>
      </c>
      <c r="C67" s="9" t="s">
        <v>19</v>
      </c>
      <c r="D67" s="59">
        <v>497.17514124293785</v>
      </c>
      <c r="E67" s="60">
        <v>1365.6716417910447</v>
      </c>
      <c r="F67" s="59">
        <v>1069.9708454810498</v>
      </c>
      <c r="G67" s="60">
        <v>1184.0688912809471</v>
      </c>
      <c r="H67" s="59">
        <v>325.41776605101143</v>
      </c>
      <c r="I67" s="60">
        <v>122.76422764227642</v>
      </c>
      <c r="J67" s="59">
        <v>73.426573426573427</v>
      </c>
      <c r="K67" s="60">
        <v>194.80519480519482</v>
      </c>
      <c r="L67" s="59">
        <v>2320.6459054209918</v>
      </c>
      <c r="M67" s="60">
        <v>262.32741617357004</v>
      </c>
      <c r="N67" s="59">
        <v>609.03732809430255</v>
      </c>
      <c r="O67" s="60">
        <v>1162.9213483146068</v>
      </c>
      <c r="P67" s="59">
        <v>894.90114464099895</v>
      </c>
      <c r="Q67" s="60">
        <v>943.11377245508982</v>
      </c>
      <c r="R67" s="59">
        <v>1178.9242590559825</v>
      </c>
      <c r="S67" s="60">
        <v>1970.3947368421052</v>
      </c>
      <c r="T67" s="59">
        <v>1651.1627906976746</v>
      </c>
      <c r="U67" s="60">
        <v>840.8862034239678</v>
      </c>
      <c r="V67" s="59">
        <v>1022.3004694835681</v>
      </c>
      <c r="W67" s="60">
        <v>562.56572029442691</v>
      </c>
      <c r="X67" s="69">
        <v>34.756703078450847</v>
      </c>
      <c r="Y67" s="77">
        <v>18128.89812889813</v>
      </c>
    </row>
    <row r="68" spans="2:25">
      <c r="B68" s="58"/>
      <c r="C68" s="9" t="s">
        <v>1</v>
      </c>
      <c r="D68" s="61">
        <v>528</v>
      </c>
      <c r="E68" s="29">
        <v>1464</v>
      </c>
      <c r="F68" s="61">
        <v>1101</v>
      </c>
      <c r="G68" s="29">
        <v>1100</v>
      </c>
      <c r="H68" s="61">
        <v>370</v>
      </c>
      <c r="I68" s="29">
        <v>151</v>
      </c>
      <c r="J68" s="61">
        <v>84</v>
      </c>
      <c r="K68" s="29">
        <v>195</v>
      </c>
      <c r="L68" s="61">
        <v>2012</v>
      </c>
      <c r="M68" s="29">
        <v>266</v>
      </c>
      <c r="N68" s="61">
        <v>620</v>
      </c>
      <c r="O68" s="29">
        <v>1035</v>
      </c>
      <c r="P68" s="61">
        <v>860</v>
      </c>
      <c r="Q68" s="29">
        <v>945</v>
      </c>
      <c r="R68" s="61">
        <v>1074</v>
      </c>
      <c r="S68" s="29">
        <v>1797</v>
      </c>
      <c r="T68" s="61">
        <v>1562</v>
      </c>
      <c r="U68" s="29">
        <v>835</v>
      </c>
      <c r="V68" s="61">
        <v>871</v>
      </c>
      <c r="W68" s="29">
        <v>535</v>
      </c>
      <c r="X68" s="70">
        <v>35</v>
      </c>
      <c r="Y68" s="78">
        <v>17440</v>
      </c>
    </row>
    <row r="69" spans="2:25">
      <c r="B69" s="58"/>
      <c r="C69" s="9" t="s">
        <v>2</v>
      </c>
      <c r="D69" s="61">
        <v>547</v>
      </c>
      <c r="E69" s="29">
        <v>1361</v>
      </c>
      <c r="F69" s="61">
        <v>919</v>
      </c>
      <c r="G69" s="29">
        <v>1110</v>
      </c>
      <c r="H69" s="61">
        <v>408</v>
      </c>
      <c r="I69" s="29">
        <v>96</v>
      </c>
      <c r="J69" s="61">
        <v>84</v>
      </c>
      <c r="K69" s="29">
        <v>134</v>
      </c>
      <c r="L69" s="61">
        <v>1750</v>
      </c>
      <c r="M69" s="29">
        <v>251</v>
      </c>
      <c r="N69" s="61">
        <v>548</v>
      </c>
      <c r="O69" s="29">
        <v>1062</v>
      </c>
      <c r="P69" s="61">
        <v>873</v>
      </c>
      <c r="Q69" s="29">
        <v>852</v>
      </c>
      <c r="R69" s="61">
        <v>1030</v>
      </c>
      <c r="S69" s="29">
        <v>1869</v>
      </c>
      <c r="T69" s="61">
        <v>1506</v>
      </c>
      <c r="U69" s="29">
        <v>884</v>
      </c>
      <c r="V69" s="61">
        <v>868</v>
      </c>
      <c r="W69" s="29">
        <v>487</v>
      </c>
      <c r="X69" s="70">
        <v>71</v>
      </c>
      <c r="Y69" s="78">
        <v>16710</v>
      </c>
    </row>
    <row r="70" spans="2:25">
      <c r="B70" s="58"/>
      <c r="C70" s="9" t="s">
        <v>3</v>
      </c>
      <c r="D70" s="61">
        <v>507</v>
      </c>
      <c r="E70" s="29">
        <v>1345</v>
      </c>
      <c r="F70" s="61">
        <v>761</v>
      </c>
      <c r="G70" s="29">
        <v>1116</v>
      </c>
      <c r="H70" s="61">
        <v>421</v>
      </c>
      <c r="I70" s="29">
        <v>105</v>
      </c>
      <c r="J70" s="61">
        <v>92</v>
      </c>
      <c r="K70" s="29">
        <v>159</v>
      </c>
      <c r="L70" s="61">
        <v>1534</v>
      </c>
      <c r="M70" s="29">
        <v>189</v>
      </c>
      <c r="N70" s="61">
        <v>544</v>
      </c>
      <c r="O70" s="29">
        <v>837</v>
      </c>
      <c r="P70" s="61">
        <v>733</v>
      </c>
      <c r="Q70" s="29">
        <v>895</v>
      </c>
      <c r="R70" s="61">
        <v>970</v>
      </c>
      <c r="S70" s="29">
        <v>1514</v>
      </c>
      <c r="T70" s="61">
        <v>1429</v>
      </c>
      <c r="U70" s="29">
        <v>895</v>
      </c>
      <c r="V70" s="61">
        <v>860</v>
      </c>
      <c r="W70" s="29">
        <v>505</v>
      </c>
      <c r="X70" s="70">
        <v>79</v>
      </c>
      <c r="Y70" s="78">
        <v>15490</v>
      </c>
    </row>
    <row r="71" spans="2:25">
      <c r="B71" s="58"/>
      <c r="C71" s="9" t="s">
        <v>4</v>
      </c>
      <c r="D71" s="61">
        <v>435</v>
      </c>
      <c r="E71" s="29">
        <v>1177</v>
      </c>
      <c r="F71" s="61">
        <v>716</v>
      </c>
      <c r="G71" s="29">
        <v>1100</v>
      </c>
      <c r="H71" s="61">
        <v>437</v>
      </c>
      <c r="I71" s="29">
        <v>72</v>
      </c>
      <c r="J71" s="61">
        <v>81</v>
      </c>
      <c r="K71" s="29">
        <v>148</v>
      </c>
      <c r="L71" s="61">
        <v>1038</v>
      </c>
      <c r="M71" s="29">
        <v>180</v>
      </c>
      <c r="N71" s="61">
        <v>452</v>
      </c>
      <c r="O71" s="29">
        <v>597</v>
      </c>
      <c r="P71" s="61">
        <v>598</v>
      </c>
      <c r="Q71" s="29">
        <v>837</v>
      </c>
      <c r="R71" s="61">
        <v>903</v>
      </c>
      <c r="S71" s="29">
        <v>1037</v>
      </c>
      <c r="T71" s="61">
        <v>1361</v>
      </c>
      <c r="U71" s="29">
        <v>964</v>
      </c>
      <c r="V71" s="61">
        <v>1017</v>
      </c>
      <c r="W71" s="29">
        <v>497</v>
      </c>
      <c r="X71" s="70">
        <v>53</v>
      </c>
      <c r="Y71" s="78">
        <v>13700</v>
      </c>
    </row>
    <row r="72" spans="2:25">
      <c r="B72" s="58"/>
      <c r="C72" s="9" t="s">
        <v>5</v>
      </c>
      <c r="D72" s="61">
        <v>372</v>
      </c>
      <c r="E72" s="29">
        <v>1152</v>
      </c>
      <c r="F72" s="61">
        <v>679</v>
      </c>
      <c r="G72" s="29">
        <v>1090</v>
      </c>
      <c r="H72" s="61">
        <v>458</v>
      </c>
      <c r="I72" s="29">
        <v>73</v>
      </c>
      <c r="J72" s="61">
        <v>46</v>
      </c>
      <c r="K72" s="29">
        <v>177</v>
      </c>
      <c r="L72" s="61">
        <v>890</v>
      </c>
      <c r="M72" s="29">
        <v>166</v>
      </c>
      <c r="N72" s="61">
        <v>350</v>
      </c>
      <c r="O72" s="29">
        <v>477</v>
      </c>
      <c r="P72" s="61">
        <v>629</v>
      </c>
      <c r="Q72" s="29">
        <v>790</v>
      </c>
      <c r="R72" s="61">
        <v>889</v>
      </c>
      <c r="S72" s="29">
        <v>944</v>
      </c>
      <c r="T72" s="61">
        <v>1137</v>
      </c>
      <c r="U72" s="29">
        <v>1131</v>
      </c>
      <c r="V72" s="61">
        <v>1046</v>
      </c>
      <c r="W72" s="29">
        <v>469</v>
      </c>
      <c r="X72" s="70">
        <v>25</v>
      </c>
      <c r="Y72" s="78">
        <v>12990</v>
      </c>
    </row>
    <row r="73" spans="2:25">
      <c r="B73" s="58"/>
      <c r="C73" s="9" t="s">
        <v>6</v>
      </c>
      <c r="D73" s="61">
        <v>241</v>
      </c>
      <c r="E73" s="29">
        <v>1154</v>
      </c>
      <c r="F73" s="61">
        <v>577</v>
      </c>
      <c r="G73" s="29">
        <v>993</v>
      </c>
      <c r="H73" s="61">
        <v>467</v>
      </c>
      <c r="I73" s="29">
        <v>68</v>
      </c>
      <c r="J73" s="61">
        <v>35</v>
      </c>
      <c r="K73" s="29">
        <v>176</v>
      </c>
      <c r="L73" s="61">
        <v>777</v>
      </c>
      <c r="M73" s="29">
        <v>174</v>
      </c>
      <c r="N73" s="61">
        <v>306</v>
      </c>
      <c r="O73" s="29">
        <v>446</v>
      </c>
      <c r="P73" s="61">
        <v>670</v>
      </c>
      <c r="Q73" s="29">
        <v>782</v>
      </c>
      <c r="R73" s="61">
        <v>816</v>
      </c>
      <c r="S73" s="29">
        <v>946</v>
      </c>
      <c r="T73" s="61">
        <v>953</v>
      </c>
      <c r="U73" s="29">
        <v>1178</v>
      </c>
      <c r="V73" s="61">
        <v>1204</v>
      </c>
      <c r="W73" s="29">
        <v>479</v>
      </c>
      <c r="X73" s="70">
        <v>28</v>
      </c>
      <c r="Y73" s="78">
        <v>12470</v>
      </c>
    </row>
    <row r="74" spans="2:25">
      <c r="B74" s="58"/>
      <c r="C74" s="9" t="s">
        <v>7</v>
      </c>
      <c r="D74" s="61">
        <v>283</v>
      </c>
      <c r="E74" s="29">
        <v>1163</v>
      </c>
      <c r="F74" s="61">
        <v>532</v>
      </c>
      <c r="G74" s="29">
        <v>1039</v>
      </c>
      <c r="H74" s="61">
        <v>411</v>
      </c>
      <c r="I74" s="29">
        <v>66</v>
      </c>
      <c r="J74" s="61">
        <v>52</v>
      </c>
      <c r="K74" s="29">
        <v>163</v>
      </c>
      <c r="L74" s="61">
        <v>852</v>
      </c>
      <c r="M74" s="29">
        <v>183</v>
      </c>
      <c r="N74" s="61">
        <v>314</v>
      </c>
      <c r="O74" s="29">
        <v>502</v>
      </c>
      <c r="P74" s="61">
        <v>606</v>
      </c>
      <c r="Q74" s="29">
        <v>847</v>
      </c>
      <c r="R74" s="61">
        <v>876</v>
      </c>
      <c r="S74" s="29">
        <v>937</v>
      </c>
      <c r="T74" s="61">
        <v>1023</v>
      </c>
      <c r="U74" s="29">
        <v>1261</v>
      </c>
      <c r="V74" s="61">
        <v>882</v>
      </c>
      <c r="W74" s="29">
        <v>445</v>
      </c>
      <c r="X74" s="70">
        <v>23</v>
      </c>
      <c r="Y74" s="78">
        <v>12460</v>
      </c>
    </row>
    <row r="75" spans="2:25">
      <c r="B75" s="58"/>
      <c r="C75" s="9" t="s">
        <v>0</v>
      </c>
      <c r="D75" s="61">
        <v>274</v>
      </c>
      <c r="E75" s="29">
        <v>999</v>
      </c>
      <c r="F75" s="61">
        <v>514</v>
      </c>
      <c r="G75" s="29">
        <v>1078</v>
      </c>
      <c r="H75" s="61">
        <v>452</v>
      </c>
      <c r="I75" s="29">
        <v>65</v>
      </c>
      <c r="J75" s="61">
        <v>55</v>
      </c>
      <c r="K75" s="29">
        <v>152</v>
      </c>
      <c r="L75" s="61">
        <v>933</v>
      </c>
      <c r="M75" s="29">
        <v>202</v>
      </c>
      <c r="N75" s="61">
        <v>274</v>
      </c>
      <c r="O75" s="29">
        <v>587</v>
      </c>
      <c r="P75" s="61">
        <v>664</v>
      </c>
      <c r="Q75" s="29">
        <v>725</v>
      </c>
      <c r="R75" s="61">
        <v>877</v>
      </c>
      <c r="S75" s="29">
        <v>934</v>
      </c>
      <c r="T75" s="61">
        <v>980</v>
      </c>
      <c r="U75" s="29">
        <v>1335</v>
      </c>
      <c r="V75" s="61">
        <v>849</v>
      </c>
      <c r="W75" s="29">
        <v>439</v>
      </c>
      <c r="X75" s="70">
        <v>42</v>
      </c>
      <c r="Y75" s="78">
        <v>12430</v>
      </c>
    </row>
    <row r="76" spans="2:25">
      <c r="B76" s="57"/>
      <c r="C76" s="9" t="s">
        <v>18</v>
      </c>
      <c r="D76" s="62">
        <v>265</v>
      </c>
      <c r="E76" s="63">
        <v>1008</v>
      </c>
      <c r="F76" s="62">
        <v>565</v>
      </c>
      <c r="G76" s="63">
        <v>1011</v>
      </c>
      <c r="H76" s="62">
        <v>418</v>
      </c>
      <c r="I76" s="63">
        <v>75</v>
      </c>
      <c r="J76" s="62">
        <v>65</v>
      </c>
      <c r="K76" s="63">
        <v>148</v>
      </c>
      <c r="L76" s="62">
        <v>1050</v>
      </c>
      <c r="M76" s="63">
        <v>218</v>
      </c>
      <c r="N76" s="62">
        <v>241</v>
      </c>
      <c r="O76" s="63">
        <v>661</v>
      </c>
      <c r="P76" s="62">
        <v>660</v>
      </c>
      <c r="Q76" s="63">
        <v>758</v>
      </c>
      <c r="R76" s="62">
        <v>777</v>
      </c>
      <c r="S76" s="63">
        <v>898</v>
      </c>
      <c r="T76" s="62">
        <v>973</v>
      </c>
      <c r="U76" s="63">
        <v>1675</v>
      </c>
      <c r="V76" s="62">
        <v>822</v>
      </c>
      <c r="W76" s="63">
        <v>400</v>
      </c>
      <c r="X76" s="71">
        <v>32</v>
      </c>
      <c r="Y76" s="79">
        <v>12720</v>
      </c>
    </row>
    <row r="77" spans="2:25">
      <c r="B77" s="53" t="s">
        <v>53</v>
      </c>
      <c r="C77" s="9" t="s">
        <v>54</v>
      </c>
      <c r="D77" s="64">
        <f t="shared" ref="D77:Y77" si="8">D76/D75</f>
        <v>0.96715328467153283</v>
      </c>
      <c r="E77" s="65">
        <f t="shared" si="8"/>
        <v>1.0090090090090089</v>
      </c>
      <c r="F77" s="65">
        <f t="shared" si="8"/>
        <v>1.0992217898832686</v>
      </c>
      <c r="G77" s="65">
        <f t="shared" si="8"/>
        <v>0.93784786641929496</v>
      </c>
      <c r="H77" s="65">
        <f t="shared" si="8"/>
        <v>0.9247787610619469</v>
      </c>
      <c r="I77" s="65">
        <f t="shared" si="8"/>
        <v>1.1538461538461537</v>
      </c>
      <c r="J77" s="65">
        <f t="shared" si="8"/>
        <v>1.1818181818181819</v>
      </c>
      <c r="K77" s="65">
        <f t="shared" si="8"/>
        <v>0.97368421052631582</v>
      </c>
      <c r="L77" s="65">
        <f t="shared" si="8"/>
        <v>1.1254019292604502</v>
      </c>
      <c r="M77" s="65">
        <f t="shared" si="8"/>
        <v>1.0792079207920793</v>
      </c>
      <c r="N77" s="65">
        <f t="shared" si="8"/>
        <v>0.87956204379562042</v>
      </c>
      <c r="O77" s="65">
        <f t="shared" si="8"/>
        <v>1.1260647359454856</v>
      </c>
      <c r="P77" s="65">
        <f t="shared" si="8"/>
        <v>0.99397590361445787</v>
      </c>
      <c r="Q77" s="65">
        <f t="shared" si="8"/>
        <v>1.0455172413793103</v>
      </c>
      <c r="R77" s="65">
        <f t="shared" si="8"/>
        <v>0.88597491448118582</v>
      </c>
      <c r="S77" s="65">
        <f t="shared" si="8"/>
        <v>0.96145610278372595</v>
      </c>
      <c r="T77" s="65">
        <f t="shared" si="8"/>
        <v>0.99285714285714288</v>
      </c>
      <c r="U77" s="65">
        <f t="shared" si="8"/>
        <v>1.2546816479400749</v>
      </c>
      <c r="V77" s="65">
        <f t="shared" si="8"/>
        <v>0.96819787985865724</v>
      </c>
      <c r="W77" s="65">
        <f t="shared" si="8"/>
        <v>0.91116173120728927</v>
      </c>
      <c r="X77" s="72">
        <f t="shared" si="8"/>
        <v>0.76190476190476186</v>
      </c>
      <c r="Y77" s="75">
        <f t="shared" si="8"/>
        <v>1.0233306516492358</v>
      </c>
    </row>
    <row r="78" spans="2:25">
      <c r="B78" s="57"/>
      <c r="C78" s="9" t="s">
        <v>55</v>
      </c>
      <c r="D78" s="66">
        <f t="shared" ref="D78:Y78" si="9">D76/D67</f>
        <v>0.53301136363636359</v>
      </c>
      <c r="E78" s="67">
        <f t="shared" si="9"/>
        <v>0.73809836065573775</v>
      </c>
      <c r="F78" s="67">
        <f t="shared" si="9"/>
        <v>0.52805177111716606</v>
      </c>
      <c r="G78" s="67">
        <f t="shared" si="9"/>
        <v>0.85383545454545462</v>
      </c>
      <c r="H78" s="67">
        <f t="shared" si="9"/>
        <v>1.2845027027027027</v>
      </c>
      <c r="I78" s="67">
        <f t="shared" si="9"/>
        <v>0.61092715231788075</v>
      </c>
      <c r="J78" s="67">
        <f t="shared" si="9"/>
        <v>0.88523809523809527</v>
      </c>
      <c r="K78" s="67">
        <f t="shared" si="9"/>
        <v>0.75973333333333326</v>
      </c>
      <c r="L78" s="67">
        <f t="shared" si="9"/>
        <v>0.45246023856858852</v>
      </c>
      <c r="M78" s="67">
        <f t="shared" si="9"/>
        <v>0.83102255639097733</v>
      </c>
      <c r="N78" s="67">
        <f t="shared" si="9"/>
        <v>0.39570645161290324</v>
      </c>
      <c r="O78" s="67">
        <f t="shared" si="9"/>
        <v>0.56839613526570043</v>
      </c>
      <c r="P78" s="67">
        <f t="shared" si="9"/>
        <v>0.73751162790697677</v>
      </c>
      <c r="Q78" s="67">
        <f t="shared" si="9"/>
        <v>0.80372063492063495</v>
      </c>
      <c r="R78" s="67">
        <f t="shared" si="9"/>
        <v>0.65907541899441335</v>
      </c>
      <c r="S78" s="67">
        <f t="shared" si="9"/>
        <v>0.45574624373956596</v>
      </c>
      <c r="T78" s="67">
        <f t="shared" si="9"/>
        <v>0.58928169014084497</v>
      </c>
      <c r="U78" s="67">
        <f t="shared" si="9"/>
        <v>1.9919461077844312</v>
      </c>
      <c r="V78" s="67">
        <f t="shared" si="9"/>
        <v>0.80406888633754303</v>
      </c>
      <c r="W78" s="67">
        <f t="shared" si="9"/>
        <v>0.71102803738317755</v>
      </c>
      <c r="X78" s="73">
        <f t="shared" si="9"/>
        <v>0.92068571428571422</v>
      </c>
      <c r="Y78" s="76">
        <f t="shared" si="9"/>
        <v>0.70164220183486237</v>
      </c>
    </row>
    <row r="79" spans="2:25" s="1" customFormat="1"/>
    <row r="80" spans="2:25" s="1" customFormat="1"/>
    <row r="81" s="1" customFormat="1"/>
  </sheetData>
  <phoneticPr fontId="2"/>
  <conditionalFormatting sqref="D13:Y14">
    <cfRule type="cellIs" dxfId="9" priority="129" operator="lessThan">
      <formula>1</formula>
    </cfRule>
    <cfRule type="cellIs" dxfId="8" priority="130" operator="greaterThanOrEqual">
      <formula>1</formula>
    </cfRule>
  </conditionalFormatting>
  <conditionalFormatting sqref="D3:D12">
    <cfRule type="dataBar" priority="11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{CD9B36E2-0B4F-43C0-BB46-A1E99C5A7FBC}</x14:id>
        </ext>
      </extLst>
    </cfRule>
  </conditionalFormatting>
  <conditionalFormatting sqref="E3:E12">
    <cfRule type="dataBar" priority="11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{21230C5C-90B0-4B74-8D5C-5BEC9FFCA5D9}</x14:id>
        </ext>
      </extLst>
    </cfRule>
  </conditionalFormatting>
  <conditionalFormatting sqref="F3:F12">
    <cfRule type="dataBar" priority="11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{FAAB0B3C-AE25-4B3D-9F1D-89D9A15B05E5}</x14:id>
        </ext>
      </extLst>
    </cfRule>
  </conditionalFormatting>
  <conditionalFormatting sqref="G3:G12">
    <cfRule type="dataBar" priority="11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{5017010B-5BA8-4307-AFF9-8BF5208D3E5E}</x14:id>
        </ext>
      </extLst>
    </cfRule>
  </conditionalFormatting>
  <conditionalFormatting sqref="H3:H12">
    <cfRule type="dataBar" priority="11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{83A000A2-E246-4DA0-9775-50A630E9B0FA}</x14:id>
        </ext>
      </extLst>
    </cfRule>
  </conditionalFormatting>
  <conditionalFormatting sqref="I3:I12">
    <cfRule type="dataBar" priority="1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{39F7D39D-F15E-4386-B722-2E60D226D86C}</x14:id>
        </ext>
      </extLst>
    </cfRule>
  </conditionalFormatting>
  <conditionalFormatting sqref="J3:J12">
    <cfRule type="dataBar" priority="11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{18405FF5-C41B-4146-B4FF-39D703DB2458}</x14:id>
        </ext>
      </extLst>
    </cfRule>
  </conditionalFormatting>
  <conditionalFormatting sqref="K3:K12">
    <cfRule type="dataBar" priority="1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{398ADCD5-683B-4E63-BD5E-2AF618C3E4B8}</x14:id>
        </ext>
      </extLst>
    </cfRule>
  </conditionalFormatting>
  <conditionalFormatting sqref="L3:L12">
    <cfRule type="dataBar" priority="11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{313F2372-A45D-4626-9DC7-60D3BEA39DD9}</x14:id>
        </ext>
      </extLst>
    </cfRule>
  </conditionalFormatting>
  <conditionalFormatting sqref="M3:M12">
    <cfRule type="dataBar" priority="10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{68E64610-F440-415C-99C5-FBF18231710A}</x14:id>
        </ext>
      </extLst>
    </cfRule>
  </conditionalFormatting>
  <conditionalFormatting sqref="N3:N12">
    <cfRule type="dataBar" priority="10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{8AABC9EF-68DF-4524-9439-5366F28EDCCD}</x14:id>
        </ext>
      </extLst>
    </cfRule>
  </conditionalFormatting>
  <conditionalFormatting sqref="O3:O12">
    <cfRule type="dataBar" priority="10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{D56B38B2-65C7-4395-9F9C-328B44C4B78F}</x14:id>
        </ext>
      </extLst>
    </cfRule>
  </conditionalFormatting>
  <conditionalFormatting sqref="P3:P12">
    <cfRule type="dataBar" priority="10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{39621CBF-8998-4C77-9272-10D4AAE80875}</x14:id>
        </ext>
      </extLst>
    </cfRule>
  </conditionalFormatting>
  <conditionalFormatting sqref="Q3:Q12">
    <cfRule type="dataBar" priority="10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{2C6BEACE-0B70-4FAB-8822-6369C99E6FEE}</x14:id>
        </ext>
      </extLst>
    </cfRule>
  </conditionalFormatting>
  <conditionalFormatting sqref="R3:R12">
    <cfRule type="dataBar" priority="10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{DF3CC343-5283-4C0C-A9A0-59B212FDAA28}</x14:id>
        </ext>
      </extLst>
    </cfRule>
  </conditionalFormatting>
  <conditionalFormatting sqref="S3:S12">
    <cfRule type="dataBar" priority="10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{4E62CEE3-DB67-4596-BCE1-981F266AD0A7}</x14:id>
        </ext>
      </extLst>
    </cfRule>
  </conditionalFormatting>
  <conditionalFormatting sqref="T3:T12">
    <cfRule type="dataBar" priority="10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{B340AE86-061F-4E81-B4F0-A7AEA98CD4DF}</x14:id>
        </ext>
      </extLst>
    </cfRule>
  </conditionalFormatting>
  <conditionalFormatting sqref="U3:U12">
    <cfRule type="dataBar" priority="10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{6DA4E148-7362-4E3C-BEEC-56C4C650BD5F}</x14:id>
        </ext>
      </extLst>
    </cfRule>
  </conditionalFormatting>
  <conditionalFormatting sqref="V3:V12">
    <cfRule type="dataBar" priority="10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{7B320620-B98E-41B2-980C-77880B687F0E}</x14:id>
        </ext>
      </extLst>
    </cfRule>
  </conditionalFormatting>
  <conditionalFormatting sqref="W3:W12">
    <cfRule type="dataBar" priority="9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{8DC047B2-7A6D-44AE-9F10-EEC5962D36E1}</x14:id>
        </ext>
      </extLst>
    </cfRule>
  </conditionalFormatting>
  <conditionalFormatting sqref="X3:X12">
    <cfRule type="dataBar" priority="9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{ED6A8481-1980-4AD8-9DEA-6BB59F467F6F}</x14:id>
        </ext>
      </extLst>
    </cfRule>
  </conditionalFormatting>
  <conditionalFormatting sqref="Y3:Y12">
    <cfRule type="dataBar" priority="9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{1A3C4444-2DEE-4B68-9326-CD44C4E54F37}</x14:id>
        </ext>
      </extLst>
    </cfRule>
  </conditionalFormatting>
  <conditionalFormatting sqref="D29:Y30">
    <cfRule type="cellIs" dxfId="7" priority="95" operator="lessThan">
      <formula>1</formula>
    </cfRule>
    <cfRule type="cellIs" dxfId="6" priority="96" operator="greaterThanOrEqual">
      <formula>1</formula>
    </cfRule>
  </conditionalFormatting>
  <conditionalFormatting sqref="D19:D28">
    <cfRule type="dataBar" priority="9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{76868A1F-D92A-47FE-87EF-31631DCBB2A7}</x14:id>
        </ext>
      </extLst>
    </cfRule>
  </conditionalFormatting>
  <conditionalFormatting sqref="E19:E28">
    <cfRule type="dataBar" priority="9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{C4C44C33-2164-41C2-B657-3EAA84169620}</x14:id>
        </ext>
      </extLst>
    </cfRule>
  </conditionalFormatting>
  <conditionalFormatting sqref="F19:F28">
    <cfRule type="dataBar" priority="9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{4DB44273-5F77-455B-98EA-A3ED6C493DDF}</x14:id>
        </ext>
      </extLst>
    </cfRule>
  </conditionalFormatting>
  <conditionalFormatting sqref="G19:G28">
    <cfRule type="dataBar" priority="9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{C318B492-84C1-48CD-8399-A6F6BB5377AD}</x14:id>
        </ext>
      </extLst>
    </cfRule>
  </conditionalFormatting>
  <conditionalFormatting sqref="H19:H28">
    <cfRule type="dataBar" priority="9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{014BCD41-9071-4779-8125-62148195D2F6}</x14:id>
        </ext>
      </extLst>
    </cfRule>
  </conditionalFormatting>
  <conditionalFormatting sqref="I19:I28">
    <cfRule type="dataBar" priority="8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{232CBB2C-60C0-475D-A9EA-80AF85FBDF58}</x14:id>
        </ext>
      </extLst>
    </cfRule>
  </conditionalFormatting>
  <conditionalFormatting sqref="J19:J28">
    <cfRule type="dataBar" priority="8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{7FE5BC5C-8243-4E29-A4C6-DCD04991E540}</x14:id>
        </ext>
      </extLst>
    </cfRule>
  </conditionalFormatting>
  <conditionalFormatting sqref="K19:K28">
    <cfRule type="dataBar" priority="8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{F0942A04-224F-42D0-A269-E3D3E5E65909}</x14:id>
        </ext>
      </extLst>
    </cfRule>
  </conditionalFormatting>
  <conditionalFormatting sqref="L19:L28">
    <cfRule type="dataBar" priority="8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{271CFCFE-9F1E-4C7C-A0CE-1D4591E6340F}</x14:id>
        </ext>
      </extLst>
    </cfRule>
  </conditionalFormatting>
  <conditionalFormatting sqref="M19:M28">
    <cfRule type="dataBar" priority="8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{D774E7D9-07F6-463E-A79E-A9B7B953DB85}</x14:id>
        </ext>
      </extLst>
    </cfRule>
  </conditionalFormatting>
  <conditionalFormatting sqref="N19:N28">
    <cfRule type="dataBar" priority="8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{F16962B3-5A91-418F-ACFB-FA188C04CDDF}</x14:id>
        </ext>
      </extLst>
    </cfRule>
  </conditionalFormatting>
  <conditionalFormatting sqref="O19:O28">
    <cfRule type="dataBar" priority="8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{8586EFB3-F118-4226-AF16-F435A3EB78D0}</x14:id>
        </ext>
      </extLst>
    </cfRule>
  </conditionalFormatting>
  <conditionalFormatting sqref="P19:P28">
    <cfRule type="dataBar" priority="8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{2010D92D-E803-47D1-9918-9970696762D6}</x14:id>
        </ext>
      </extLst>
    </cfRule>
  </conditionalFormatting>
  <conditionalFormatting sqref="Q19:Q28">
    <cfRule type="dataBar" priority="8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{C3236015-C526-4634-AE0B-BBFBC1AF76A6}</x14:id>
        </ext>
      </extLst>
    </cfRule>
  </conditionalFormatting>
  <conditionalFormatting sqref="R19:R28">
    <cfRule type="dataBar" priority="8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{A16FB6F1-3C01-4F89-8590-9AEBB83489C1}</x14:id>
        </ext>
      </extLst>
    </cfRule>
  </conditionalFormatting>
  <conditionalFormatting sqref="S19:S28">
    <cfRule type="dataBar" priority="7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{5BAF1D9A-BB01-4CDA-8D7A-2CFAFC7E2357}</x14:id>
        </ext>
      </extLst>
    </cfRule>
  </conditionalFormatting>
  <conditionalFormatting sqref="T19:T28">
    <cfRule type="dataBar" priority="7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{0B7D801E-D51B-45DE-B4B3-29CC6D423A5D}</x14:id>
        </ext>
      </extLst>
    </cfRule>
  </conditionalFormatting>
  <conditionalFormatting sqref="U19:U28">
    <cfRule type="dataBar" priority="7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{45781665-6990-4E3B-8C2F-A96891492889}</x14:id>
        </ext>
      </extLst>
    </cfRule>
  </conditionalFormatting>
  <conditionalFormatting sqref="V19:V28">
    <cfRule type="dataBar" priority="7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{95E51568-86F5-4514-84FE-15C9602C29BC}</x14:id>
        </ext>
      </extLst>
    </cfRule>
  </conditionalFormatting>
  <conditionalFormatting sqref="W19:W28">
    <cfRule type="dataBar" priority="7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{CA3C3FC5-49BC-4763-8B33-F417629A29F0}</x14:id>
        </ext>
      </extLst>
    </cfRule>
  </conditionalFormatting>
  <conditionalFormatting sqref="X19:X28">
    <cfRule type="dataBar" priority="7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{0E7860AE-9670-4051-B1F4-AAB1A7F3FB87}</x14:id>
        </ext>
      </extLst>
    </cfRule>
  </conditionalFormatting>
  <conditionalFormatting sqref="Y19:Y28">
    <cfRule type="dataBar" priority="7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{7FC6F764-9202-4C3B-9055-DDC2D178C4E0}</x14:id>
        </ext>
      </extLst>
    </cfRule>
  </conditionalFormatting>
  <conditionalFormatting sqref="D45:Y46">
    <cfRule type="cellIs" dxfId="5" priority="71" operator="lessThan">
      <formula>1</formula>
    </cfRule>
    <cfRule type="cellIs" dxfId="4" priority="72" operator="greaterThanOrEqual">
      <formula>1</formula>
    </cfRule>
  </conditionalFormatting>
  <conditionalFormatting sqref="D35:D44">
    <cfRule type="dataBar" priority="7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{0C0D8C37-8584-4853-8786-86D0939B9B46}</x14:id>
        </ext>
      </extLst>
    </cfRule>
  </conditionalFormatting>
  <conditionalFormatting sqref="E35:E44">
    <cfRule type="dataBar" priority="6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{98D08D83-239A-4130-94A8-0BD677DBDFDA}</x14:id>
        </ext>
      </extLst>
    </cfRule>
  </conditionalFormatting>
  <conditionalFormatting sqref="F35:F44">
    <cfRule type="dataBar" priority="6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{C43944C0-3E4D-4576-AB3B-CAA5AE4338A9}</x14:id>
        </ext>
      </extLst>
    </cfRule>
  </conditionalFormatting>
  <conditionalFormatting sqref="G35:G44">
    <cfRule type="dataBar" priority="6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{5528B135-A3FE-49F6-A939-49CC44C79C8E}</x14:id>
        </ext>
      </extLst>
    </cfRule>
  </conditionalFormatting>
  <conditionalFormatting sqref="H35:H44">
    <cfRule type="dataBar" priority="6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{55D816C1-231F-4711-B05A-9BAC91832B9A}</x14:id>
        </ext>
      </extLst>
    </cfRule>
  </conditionalFormatting>
  <conditionalFormatting sqref="I35:I44">
    <cfRule type="dataBar" priority="6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{E2B70910-CBE1-4D62-A1DB-8330CBD3F673}</x14:id>
        </ext>
      </extLst>
    </cfRule>
  </conditionalFormatting>
  <conditionalFormatting sqref="J35:J44">
    <cfRule type="dataBar" priority="6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{EE362919-4330-4A66-B22E-B1BC0E145995}</x14:id>
        </ext>
      </extLst>
    </cfRule>
  </conditionalFormatting>
  <conditionalFormatting sqref="K35:K44">
    <cfRule type="dataBar" priority="6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{97C8BBDA-CEE0-41FB-8993-DB9DD63F567B}</x14:id>
        </ext>
      </extLst>
    </cfRule>
  </conditionalFormatting>
  <conditionalFormatting sqref="L35:L44">
    <cfRule type="dataBar" priority="6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{E491C519-F6BB-4DD9-BBE6-6B9AE7D43B2A}</x14:id>
        </ext>
      </extLst>
    </cfRule>
  </conditionalFormatting>
  <conditionalFormatting sqref="M35:M44">
    <cfRule type="dataBar" priority="6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{12F2659C-4670-4E4D-947E-47A0744AE557}</x14:id>
        </ext>
      </extLst>
    </cfRule>
  </conditionalFormatting>
  <conditionalFormatting sqref="N35:N44">
    <cfRule type="dataBar" priority="6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{837145CA-C4CA-476D-9D68-2DAE4A117028}</x14:id>
        </ext>
      </extLst>
    </cfRule>
  </conditionalFormatting>
  <conditionalFormatting sqref="O35:O44">
    <cfRule type="dataBar" priority="5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{2A898D29-38B2-400B-BD41-D61F1F8DC1A4}</x14:id>
        </ext>
      </extLst>
    </cfRule>
  </conditionalFormatting>
  <conditionalFormatting sqref="P35:P44">
    <cfRule type="dataBar" priority="5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{A0DCA38F-50A5-4E26-A035-A9D8FB60F697}</x14:id>
        </ext>
      </extLst>
    </cfRule>
  </conditionalFormatting>
  <conditionalFormatting sqref="Q35:Q44">
    <cfRule type="dataBar" priority="5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{F930318E-9E41-4239-A217-6AD4F9FA4311}</x14:id>
        </ext>
      </extLst>
    </cfRule>
  </conditionalFormatting>
  <conditionalFormatting sqref="R35:R44">
    <cfRule type="dataBar" priority="5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{E129CBD7-C699-4B85-AB22-737F2193167F}</x14:id>
        </ext>
      </extLst>
    </cfRule>
  </conditionalFormatting>
  <conditionalFormatting sqref="S35:S44">
    <cfRule type="dataBar" priority="5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{6DB8F090-D5D8-468A-95C3-E727C5AAF048}</x14:id>
        </ext>
      </extLst>
    </cfRule>
  </conditionalFormatting>
  <conditionalFormatting sqref="T35:T44">
    <cfRule type="dataBar" priority="5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{98809572-A643-49C3-AA82-31E32C6E4CC1}</x14:id>
        </ext>
      </extLst>
    </cfRule>
  </conditionalFormatting>
  <conditionalFormatting sqref="U35:U44">
    <cfRule type="dataBar" priority="5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{877D2521-B52E-4F7C-8775-B0D7436BA5AF}</x14:id>
        </ext>
      </extLst>
    </cfRule>
  </conditionalFormatting>
  <conditionalFormatting sqref="V35:V44">
    <cfRule type="dataBar" priority="5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{496352D6-316C-48E7-8028-BA0AF8CCED5D}</x14:id>
        </ext>
      </extLst>
    </cfRule>
  </conditionalFormatting>
  <conditionalFormatting sqref="W35:W44">
    <cfRule type="dataBar" priority="5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{9AABA0F8-D84D-4894-A856-E1E66BBBE2D7}</x14:id>
        </ext>
      </extLst>
    </cfRule>
  </conditionalFormatting>
  <conditionalFormatting sqref="X35:X44">
    <cfRule type="dataBar" priority="5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{7A03E35B-7906-42AA-96FC-8F1A8305A189}</x14:id>
        </ext>
      </extLst>
    </cfRule>
  </conditionalFormatting>
  <conditionalFormatting sqref="Y35:Y44">
    <cfRule type="dataBar" priority="4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{E1659108-2CAF-4370-AF01-58A5D3E4304C}</x14:id>
        </ext>
      </extLst>
    </cfRule>
  </conditionalFormatting>
  <conditionalFormatting sqref="D61:Y62">
    <cfRule type="cellIs" dxfId="3" priority="47" operator="lessThan">
      <formula>1</formula>
    </cfRule>
    <cfRule type="cellIs" dxfId="2" priority="48" operator="greaterThanOrEqual">
      <formula>1</formula>
    </cfRule>
  </conditionalFormatting>
  <conditionalFormatting sqref="D51:D60">
    <cfRule type="dataBar" priority="4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{CBA75D82-D791-46C3-B20B-7C0C76BF3724}</x14:id>
        </ext>
      </extLst>
    </cfRule>
  </conditionalFormatting>
  <conditionalFormatting sqref="E51:E60">
    <cfRule type="dataBar" priority="4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{D858A564-A8C4-4E36-ADD4-2C55A9EA4678}</x14:id>
        </ext>
      </extLst>
    </cfRule>
  </conditionalFormatting>
  <conditionalFormatting sqref="F51:F60">
    <cfRule type="dataBar" priority="4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{A35D90D6-D893-42BC-93D1-5E399DF76389}</x14:id>
        </ext>
      </extLst>
    </cfRule>
  </conditionalFormatting>
  <conditionalFormatting sqref="G51:G60">
    <cfRule type="dataBar" priority="4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{18AAFFCE-6DD7-48B2-875A-6150169BC2AF}</x14:id>
        </ext>
      </extLst>
    </cfRule>
  </conditionalFormatting>
  <conditionalFormatting sqref="H51:H60">
    <cfRule type="dataBar" priority="4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{57A2A8E9-8717-4A53-822D-524D20860066}</x14:id>
        </ext>
      </extLst>
    </cfRule>
  </conditionalFormatting>
  <conditionalFormatting sqref="I51:I60">
    <cfRule type="dataBar" priority="4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{441F75E1-BB7D-4944-AB16-CCEAF51CD3A3}</x14:id>
        </ext>
      </extLst>
    </cfRule>
  </conditionalFormatting>
  <conditionalFormatting sqref="J51:J60">
    <cfRule type="dataBar" priority="4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{657FFC7F-5DA7-456B-B9C0-95D8F4C9F61B}</x14:id>
        </ext>
      </extLst>
    </cfRule>
  </conditionalFormatting>
  <conditionalFormatting sqref="K51:K60">
    <cfRule type="dataBar" priority="3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{3BCFFFCA-1296-4CB1-8FED-CFE692202137}</x14:id>
        </ext>
      </extLst>
    </cfRule>
  </conditionalFormatting>
  <conditionalFormatting sqref="L51:L60">
    <cfRule type="dataBar" priority="3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{798C52CC-4624-4971-BA00-C1749E8CBB63}</x14:id>
        </ext>
      </extLst>
    </cfRule>
  </conditionalFormatting>
  <conditionalFormatting sqref="M51:M60">
    <cfRule type="dataBar" priority="3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{0B9692D4-B1AD-44FE-8BC6-08DFBCF9A0F2}</x14:id>
        </ext>
      </extLst>
    </cfRule>
  </conditionalFormatting>
  <conditionalFormatting sqref="N51:N60">
    <cfRule type="dataBar" priority="3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{DFE344B2-639B-4B93-9676-A50936096FE1}</x14:id>
        </ext>
      </extLst>
    </cfRule>
  </conditionalFormatting>
  <conditionalFormatting sqref="O51:O60">
    <cfRule type="dataBar" priority="3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{83FF3778-B0D0-423D-AAFA-A765D5356616}</x14:id>
        </ext>
      </extLst>
    </cfRule>
  </conditionalFormatting>
  <conditionalFormatting sqref="P51:P60">
    <cfRule type="dataBar" priority="3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{563FD844-69F8-4814-9E91-EB50EAC3B055}</x14:id>
        </ext>
      </extLst>
    </cfRule>
  </conditionalFormatting>
  <conditionalFormatting sqref="Q51:Q60">
    <cfRule type="dataBar" priority="3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{3C374FD9-2C70-44FA-9784-3309AF5FE726}</x14:id>
        </ext>
      </extLst>
    </cfRule>
  </conditionalFormatting>
  <conditionalFormatting sqref="R51:R60">
    <cfRule type="dataBar" priority="3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{5B81C73F-07A6-41F4-81AA-38AA5EA9BAA2}</x14:id>
        </ext>
      </extLst>
    </cfRule>
  </conditionalFormatting>
  <conditionalFormatting sqref="S51:S60">
    <cfRule type="dataBar" priority="3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{CB3B49A6-B3D0-4091-A0F8-04682E873BAA}</x14:id>
        </ext>
      </extLst>
    </cfRule>
  </conditionalFormatting>
  <conditionalFormatting sqref="T51:T60">
    <cfRule type="dataBar" priority="3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{6791FD1A-2A41-47AD-838C-9F1C05CEDA64}</x14:id>
        </ext>
      </extLst>
    </cfRule>
  </conditionalFormatting>
  <conditionalFormatting sqref="U51:U60">
    <cfRule type="dataBar" priority="2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{FBF655EF-B7E6-4C0F-BE2C-DCC7306CBFB4}</x14:id>
        </ext>
      </extLst>
    </cfRule>
  </conditionalFormatting>
  <conditionalFormatting sqref="V51:V60">
    <cfRule type="dataBar" priority="2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{D88B0CF6-54F0-4D58-9521-4BCB9141167C}</x14:id>
        </ext>
      </extLst>
    </cfRule>
  </conditionalFormatting>
  <conditionalFormatting sqref="W51:W60">
    <cfRule type="dataBar" priority="2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{BA634D2B-582A-4D16-A0BF-B8C395F6A219}</x14:id>
        </ext>
      </extLst>
    </cfRule>
  </conditionalFormatting>
  <conditionalFormatting sqref="X51:X60">
    <cfRule type="dataBar" priority="2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{04BBFE33-6973-4E30-9D9B-765425D827E9}</x14:id>
        </ext>
      </extLst>
    </cfRule>
  </conditionalFormatting>
  <conditionalFormatting sqref="Y51:Y60">
    <cfRule type="dataBar" priority="2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{EE996BED-DCD7-4C0A-B9DF-B41CE4903521}</x14:id>
        </ext>
      </extLst>
    </cfRule>
  </conditionalFormatting>
  <conditionalFormatting sqref="D77:Y78">
    <cfRule type="cellIs" dxfId="1" priority="23" operator="lessThan">
      <formula>1</formula>
    </cfRule>
    <cfRule type="cellIs" dxfId="0" priority="24" operator="greaterThanOrEqual">
      <formula>1</formula>
    </cfRule>
  </conditionalFormatting>
  <conditionalFormatting sqref="D67:D76">
    <cfRule type="dataBar" priority="2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{2EA1454E-19C8-4BEE-A842-5815E45D065F}</x14:id>
        </ext>
      </extLst>
    </cfRule>
  </conditionalFormatting>
  <conditionalFormatting sqref="E67:E76">
    <cfRule type="dataBar" priority="2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{85FF500C-70ED-4AC6-80D9-020B3137E191}</x14:id>
        </ext>
      </extLst>
    </cfRule>
  </conditionalFormatting>
  <conditionalFormatting sqref="F67:F76">
    <cfRule type="dataBar" priority="2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{1E0E5A15-F2AF-476F-B2E0-B803C7CE65D9}</x14:id>
        </ext>
      </extLst>
    </cfRule>
  </conditionalFormatting>
  <conditionalFormatting sqref="G67:G76">
    <cfRule type="dataBar" priority="1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{CCBDAD71-4620-4FFB-BD4E-DA4F0425D57B}</x14:id>
        </ext>
      </extLst>
    </cfRule>
  </conditionalFormatting>
  <conditionalFormatting sqref="H67:H76">
    <cfRule type="dataBar" priority="1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{5F19B1DD-4A6D-4F15-9C8A-E1DFD72A4851}</x14:id>
        </ext>
      </extLst>
    </cfRule>
  </conditionalFormatting>
  <conditionalFormatting sqref="I67:I76">
    <cfRule type="dataBar" priority="1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{7D82E6B1-39B7-4535-A725-A75C68136B7E}</x14:id>
        </ext>
      </extLst>
    </cfRule>
  </conditionalFormatting>
  <conditionalFormatting sqref="J67:J76">
    <cfRule type="dataBar" priority="1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{650AF42A-0FAD-4E0C-B570-33893FDDE20A}</x14:id>
        </ext>
      </extLst>
    </cfRule>
  </conditionalFormatting>
  <conditionalFormatting sqref="K67:K76">
    <cfRule type="dataBar" priority="1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{7E32F116-6752-4A9C-9FA5-900A7FF978D0}</x14:id>
        </ext>
      </extLst>
    </cfRule>
  </conditionalFormatting>
  <conditionalFormatting sqref="L67:L76">
    <cfRule type="dataBar" priority="1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{BE71547B-71EE-42C0-A108-469CA8D2ED32}</x14:id>
        </ext>
      </extLst>
    </cfRule>
  </conditionalFormatting>
  <conditionalFormatting sqref="M67:M76">
    <cfRule type="dataBar" priority="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{76F686B0-6452-4EED-BD0E-24E30B27B2AA}</x14:id>
        </ext>
      </extLst>
    </cfRule>
  </conditionalFormatting>
  <conditionalFormatting sqref="N67:N76">
    <cfRule type="dataBar" priority="1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{8203FEAB-2E9C-4379-B7FF-CB4FDE54C32A}</x14:id>
        </ext>
      </extLst>
    </cfRule>
  </conditionalFormatting>
  <conditionalFormatting sqref="O67:O76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{3FC67A66-11A6-48B4-959C-C2F23753E9E8}</x14:id>
        </ext>
      </extLst>
    </cfRule>
  </conditionalFormatting>
  <conditionalFormatting sqref="P67:P76">
    <cfRule type="dataBar" priority="10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{F5D6F41F-7063-467D-AD00-6F41526017F9}</x14:id>
        </ext>
      </extLst>
    </cfRule>
  </conditionalFormatting>
  <conditionalFormatting sqref="Q67:Q76">
    <cfRule type="dataBar" priority="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{DA6A0A25-F3FB-44CE-B8D2-80B82082DBAB}</x14:id>
        </ext>
      </extLst>
    </cfRule>
  </conditionalFormatting>
  <conditionalFormatting sqref="R67:R76">
    <cfRule type="dataBar" priority="8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{CD5D243C-EB93-4B05-8578-561B2FFB8EE6}</x14:id>
        </ext>
      </extLst>
    </cfRule>
  </conditionalFormatting>
  <conditionalFormatting sqref="S67:S76">
    <cfRule type="dataBar" priority="7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{B75694DC-EE4C-4C05-A203-E78799A9B552}</x14:id>
        </ext>
      </extLst>
    </cfRule>
  </conditionalFormatting>
  <conditionalFormatting sqref="T67:T76">
    <cfRule type="dataBar" priority="6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{D74D4D36-964D-445A-A4F8-A4A404C17E0E}</x14:id>
        </ext>
      </extLst>
    </cfRule>
  </conditionalFormatting>
  <conditionalFormatting sqref="U67:U76">
    <cfRule type="dataBar" priority="5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{37BC1B22-C6BB-4C93-9090-842FA4560DA2}</x14:id>
        </ext>
      </extLst>
    </cfRule>
  </conditionalFormatting>
  <conditionalFormatting sqref="V67:V76">
    <cfRule type="dataBar" priority="4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{A786B75D-8D9A-4457-9707-A4C376B3E412}</x14:id>
        </ext>
      </extLst>
    </cfRule>
  </conditionalFormatting>
  <conditionalFormatting sqref="W67:W76">
    <cfRule type="dataBar" priority="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{39581DDA-EC69-4B9A-B5B3-F8A6B9268F71}</x14:id>
        </ext>
      </extLst>
    </cfRule>
  </conditionalFormatting>
  <conditionalFormatting sqref="X67:X76">
    <cfRule type="dataBar" priority="2">
      <dataBar>
        <cfvo type="min"/>
        <cfvo type="max"/>
        <color theme="0" tint="-0.34998626667073579"/>
      </dataBar>
      <extLst>
        <ext xmlns:x14="http://schemas.microsoft.com/office/spreadsheetml/2009/9/main" uri="{B025F937-C7B1-47D3-B67F-A62EFF666E3E}">
          <x14:id>{6D2CB93A-6BC4-4E4A-8F33-E7273D41DC0C}</x14:id>
        </ext>
      </extLst>
    </cfRule>
  </conditionalFormatting>
  <conditionalFormatting sqref="Y67:Y76">
    <cfRule type="dataBar" priority="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{E863FF94-141E-4C1A-A666-8F4B6A197C6E}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9B36E2-0B4F-43C0-BB46-A1E99C5A7F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D3:D12</xm:sqref>
        </x14:conditionalFormatting>
        <x14:conditionalFormatting xmlns:xm="http://schemas.microsoft.com/office/excel/2006/main">
          <x14:cfRule type="dataBar" id="{21230C5C-90B0-4B74-8D5C-5BEC9FFCA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E3:E12</xm:sqref>
        </x14:conditionalFormatting>
        <x14:conditionalFormatting xmlns:xm="http://schemas.microsoft.com/office/excel/2006/main">
          <x14:cfRule type="dataBar" id="{FAAB0B3C-AE25-4B3D-9F1D-89D9A15B0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F3:F12</xm:sqref>
        </x14:conditionalFormatting>
        <x14:conditionalFormatting xmlns:xm="http://schemas.microsoft.com/office/excel/2006/main">
          <x14:cfRule type="dataBar" id="{5017010B-5BA8-4307-AFF9-8BF5208D3E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G3:G12</xm:sqref>
        </x14:conditionalFormatting>
        <x14:conditionalFormatting xmlns:xm="http://schemas.microsoft.com/office/excel/2006/main">
          <x14:cfRule type="dataBar" id="{83A000A2-E246-4DA0-9775-50A630E9B0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H3:H12</xm:sqref>
        </x14:conditionalFormatting>
        <x14:conditionalFormatting xmlns:xm="http://schemas.microsoft.com/office/excel/2006/main">
          <x14:cfRule type="dataBar" id="{39F7D39D-F15E-4386-B722-2E60D226D8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I3:I12</xm:sqref>
        </x14:conditionalFormatting>
        <x14:conditionalFormatting xmlns:xm="http://schemas.microsoft.com/office/excel/2006/main">
          <x14:cfRule type="dataBar" id="{18405FF5-C41B-4146-B4FF-39D703DB24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J3:J12</xm:sqref>
        </x14:conditionalFormatting>
        <x14:conditionalFormatting xmlns:xm="http://schemas.microsoft.com/office/excel/2006/main">
          <x14:cfRule type="dataBar" id="{398ADCD5-683B-4E63-BD5E-2AF618C3E4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K3:K12</xm:sqref>
        </x14:conditionalFormatting>
        <x14:conditionalFormatting xmlns:xm="http://schemas.microsoft.com/office/excel/2006/main">
          <x14:cfRule type="dataBar" id="{313F2372-A45D-4626-9DC7-60D3BEA39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L3:L12</xm:sqref>
        </x14:conditionalFormatting>
        <x14:conditionalFormatting xmlns:xm="http://schemas.microsoft.com/office/excel/2006/main">
          <x14:cfRule type="dataBar" id="{68E64610-F440-415C-99C5-FBF1823171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M3:M12</xm:sqref>
        </x14:conditionalFormatting>
        <x14:conditionalFormatting xmlns:xm="http://schemas.microsoft.com/office/excel/2006/main">
          <x14:cfRule type="dataBar" id="{8AABC9EF-68DF-4524-9439-5366F28EDC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N3:N12</xm:sqref>
        </x14:conditionalFormatting>
        <x14:conditionalFormatting xmlns:xm="http://schemas.microsoft.com/office/excel/2006/main">
          <x14:cfRule type="dataBar" id="{D56B38B2-65C7-4395-9F9C-328B44C4B7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O3:O12</xm:sqref>
        </x14:conditionalFormatting>
        <x14:conditionalFormatting xmlns:xm="http://schemas.microsoft.com/office/excel/2006/main">
          <x14:cfRule type="dataBar" id="{39621CBF-8998-4C77-9272-10D4AAE808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P3:P12</xm:sqref>
        </x14:conditionalFormatting>
        <x14:conditionalFormatting xmlns:xm="http://schemas.microsoft.com/office/excel/2006/main">
          <x14:cfRule type="dataBar" id="{2C6BEACE-0B70-4FAB-8822-6369C99E6F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Q3:Q12</xm:sqref>
        </x14:conditionalFormatting>
        <x14:conditionalFormatting xmlns:xm="http://schemas.microsoft.com/office/excel/2006/main">
          <x14:cfRule type="dataBar" id="{DF3CC343-5283-4C0C-A9A0-59B212FDA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R3:R12</xm:sqref>
        </x14:conditionalFormatting>
        <x14:conditionalFormatting xmlns:xm="http://schemas.microsoft.com/office/excel/2006/main">
          <x14:cfRule type="dataBar" id="{4E62CEE3-DB67-4596-BCE1-981F266AD0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S3:S12</xm:sqref>
        </x14:conditionalFormatting>
        <x14:conditionalFormatting xmlns:xm="http://schemas.microsoft.com/office/excel/2006/main">
          <x14:cfRule type="dataBar" id="{B340AE86-061F-4E81-B4F0-A7AEA98CD4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T3:T12</xm:sqref>
        </x14:conditionalFormatting>
        <x14:conditionalFormatting xmlns:xm="http://schemas.microsoft.com/office/excel/2006/main">
          <x14:cfRule type="dataBar" id="{6DA4E148-7362-4E3C-BEEC-56C4C650BD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U3:U12</xm:sqref>
        </x14:conditionalFormatting>
        <x14:conditionalFormatting xmlns:xm="http://schemas.microsoft.com/office/excel/2006/main">
          <x14:cfRule type="dataBar" id="{7B320620-B98E-41B2-980C-77880B687F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V3:V12</xm:sqref>
        </x14:conditionalFormatting>
        <x14:conditionalFormatting xmlns:xm="http://schemas.microsoft.com/office/excel/2006/main">
          <x14:cfRule type="dataBar" id="{8DC047B2-7A6D-44AE-9F10-EEC5962D36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W3:W12</xm:sqref>
        </x14:conditionalFormatting>
        <x14:conditionalFormatting xmlns:xm="http://schemas.microsoft.com/office/excel/2006/main">
          <x14:cfRule type="dataBar" id="{ED6A8481-1980-4AD8-9DEA-6BB59F467F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X3:X12</xm:sqref>
        </x14:conditionalFormatting>
        <x14:conditionalFormatting xmlns:xm="http://schemas.microsoft.com/office/excel/2006/main">
          <x14:cfRule type="dataBar" id="{1A3C4444-2DEE-4B68-9326-CD44C4E54F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Y3:Y12</xm:sqref>
        </x14:conditionalFormatting>
        <x14:conditionalFormatting xmlns:xm="http://schemas.microsoft.com/office/excel/2006/main">
          <x14:cfRule type="dataBar" id="{76868A1F-D92A-47FE-87EF-31631DCBB2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D19:D28</xm:sqref>
        </x14:conditionalFormatting>
        <x14:conditionalFormatting xmlns:xm="http://schemas.microsoft.com/office/excel/2006/main">
          <x14:cfRule type="dataBar" id="{C4C44C33-2164-41C2-B657-3EAA841696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E19:E28</xm:sqref>
        </x14:conditionalFormatting>
        <x14:conditionalFormatting xmlns:xm="http://schemas.microsoft.com/office/excel/2006/main">
          <x14:cfRule type="dataBar" id="{4DB44273-5F77-455B-98EA-A3ED6C493D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F19:F28</xm:sqref>
        </x14:conditionalFormatting>
        <x14:conditionalFormatting xmlns:xm="http://schemas.microsoft.com/office/excel/2006/main">
          <x14:cfRule type="dataBar" id="{C318B492-84C1-48CD-8399-A6F6BB537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G19:G28</xm:sqref>
        </x14:conditionalFormatting>
        <x14:conditionalFormatting xmlns:xm="http://schemas.microsoft.com/office/excel/2006/main">
          <x14:cfRule type="dataBar" id="{014BCD41-9071-4779-8125-62148195D2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H19:H28</xm:sqref>
        </x14:conditionalFormatting>
        <x14:conditionalFormatting xmlns:xm="http://schemas.microsoft.com/office/excel/2006/main">
          <x14:cfRule type="dataBar" id="{232CBB2C-60C0-475D-A9EA-80AF85FBDF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I19:I28</xm:sqref>
        </x14:conditionalFormatting>
        <x14:conditionalFormatting xmlns:xm="http://schemas.microsoft.com/office/excel/2006/main">
          <x14:cfRule type="dataBar" id="{7FE5BC5C-8243-4E29-A4C6-DCD04991E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J19:J28</xm:sqref>
        </x14:conditionalFormatting>
        <x14:conditionalFormatting xmlns:xm="http://schemas.microsoft.com/office/excel/2006/main">
          <x14:cfRule type="dataBar" id="{F0942A04-224F-42D0-A269-E3D3E5E65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K19:K28</xm:sqref>
        </x14:conditionalFormatting>
        <x14:conditionalFormatting xmlns:xm="http://schemas.microsoft.com/office/excel/2006/main">
          <x14:cfRule type="dataBar" id="{271CFCFE-9F1E-4C7C-A0CE-1D4591E634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L19:L28</xm:sqref>
        </x14:conditionalFormatting>
        <x14:conditionalFormatting xmlns:xm="http://schemas.microsoft.com/office/excel/2006/main">
          <x14:cfRule type="dataBar" id="{D774E7D9-07F6-463E-A79E-A9B7B953D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M19:M28</xm:sqref>
        </x14:conditionalFormatting>
        <x14:conditionalFormatting xmlns:xm="http://schemas.microsoft.com/office/excel/2006/main">
          <x14:cfRule type="dataBar" id="{F16962B3-5A91-418F-ACFB-FA188C04CD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N19:N28</xm:sqref>
        </x14:conditionalFormatting>
        <x14:conditionalFormatting xmlns:xm="http://schemas.microsoft.com/office/excel/2006/main">
          <x14:cfRule type="dataBar" id="{8586EFB3-F118-4226-AF16-F435A3EB78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O19:O28</xm:sqref>
        </x14:conditionalFormatting>
        <x14:conditionalFormatting xmlns:xm="http://schemas.microsoft.com/office/excel/2006/main">
          <x14:cfRule type="dataBar" id="{2010D92D-E803-47D1-9918-9970696762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P19:P28</xm:sqref>
        </x14:conditionalFormatting>
        <x14:conditionalFormatting xmlns:xm="http://schemas.microsoft.com/office/excel/2006/main">
          <x14:cfRule type="dataBar" id="{C3236015-C526-4634-AE0B-BBFBC1AF7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Q19:Q28</xm:sqref>
        </x14:conditionalFormatting>
        <x14:conditionalFormatting xmlns:xm="http://schemas.microsoft.com/office/excel/2006/main">
          <x14:cfRule type="dataBar" id="{A16FB6F1-3C01-4F89-8590-9AEBB83489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R19:R28</xm:sqref>
        </x14:conditionalFormatting>
        <x14:conditionalFormatting xmlns:xm="http://schemas.microsoft.com/office/excel/2006/main">
          <x14:cfRule type="dataBar" id="{5BAF1D9A-BB01-4CDA-8D7A-2CFAFC7E2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S19:S28</xm:sqref>
        </x14:conditionalFormatting>
        <x14:conditionalFormatting xmlns:xm="http://schemas.microsoft.com/office/excel/2006/main">
          <x14:cfRule type="dataBar" id="{0B7D801E-D51B-45DE-B4B3-29CC6D423A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T19:T28</xm:sqref>
        </x14:conditionalFormatting>
        <x14:conditionalFormatting xmlns:xm="http://schemas.microsoft.com/office/excel/2006/main">
          <x14:cfRule type="dataBar" id="{45781665-6990-4E3B-8C2F-A96891492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U19:U28</xm:sqref>
        </x14:conditionalFormatting>
        <x14:conditionalFormatting xmlns:xm="http://schemas.microsoft.com/office/excel/2006/main">
          <x14:cfRule type="dataBar" id="{95E51568-86F5-4514-84FE-15C9602C29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V19:V28</xm:sqref>
        </x14:conditionalFormatting>
        <x14:conditionalFormatting xmlns:xm="http://schemas.microsoft.com/office/excel/2006/main">
          <x14:cfRule type="dataBar" id="{CA3C3FC5-49BC-4763-8B33-F417629A29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W19:W28</xm:sqref>
        </x14:conditionalFormatting>
        <x14:conditionalFormatting xmlns:xm="http://schemas.microsoft.com/office/excel/2006/main">
          <x14:cfRule type="dataBar" id="{0E7860AE-9670-4051-B1F4-AAB1A7F3FB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X19:X28</xm:sqref>
        </x14:conditionalFormatting>
        <x14:conditionalFormatting xmlns:xm="http://schemas.microsoft.com/office/excel/2006/main">
          <x14:cfRule type="dataBar" id="{7FC6F764-9202-4C3B-9055-DDC2D178C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Y19:Y28</xm:sqref>
        </x14:conditionalFormatting>
        <x14:conditionalFormatting xmlns:xm="http://schemas.microsoft.com/office/excel/2006/main">
          <x14:cfRule type="dataBar" id="{0C0D8C37-8584-4853-8786-86D0939B9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D35:D44</xm:sqref>
        </x14:conditionalFormatting>
        <x14:conditionalFormatting xmlns:xm="http://schemas.microsoft.com/office/excel/2006/main">
          <x14:cfRule type="dataBar" id="{98D08D83-239A-4130-94A8-0BD677DBD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E35:E44</xm:sqref>
        </x14:conditionalFormatting>
        <x14:conditionalFormatting xmlns:xm="http://schemas.microsoft.com/office/excel/2006/main">
          <x14:cfRule type="dataBar" id="{C43944C0-3E4D-4576-AB3B-CAA5AE433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F35:F44</xm:sqref>
        </x14:conditionalFormatting>
        <x14:conditionalFormatting xmlns:xm="http://schemas.microsoft.com/office/excel/2006/main">
          <x14:cfRule type="dataBar" id="{5528B135-A3FE-49F6-A939-49CC44C79C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G35:G44</xm:sqref>
        </x14:conditionalFormatting>
        <x14:conditionalFormatting xmlns:xm="http://schemas.microsoft.com/office/excel/2006/main">
          <x14:cfRule type="dataBar" id="{55D816C1-231F-4711-B05A-9BAC91832B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H35:H44</xm:sqref>
        </x14:conditionalFormatting>
        <x14:conditionalFormatting xmlns:xm="http://schemas.microsoft.com/office/excel/2006/main">
          <x14:cfRule type="dataBar" id="{E2B70910-CBE1-4D62-A1DB-8330CBD3F6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EE362919-4330-4A66-B22E-B1BC0E145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J35:J44</xm:sqref>
        </x14:conditionalFormatting>
        <x14:conditionalFormatting xmlns:xm="http://schemas.microsoft.com/office/excel/2006/main">
          <x14:cfRule type="dataBar" id="{97C8BBDA-CEE0-41FB-8993-DB9DD63F56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K35:K44</xm:sqref>
        </x14:conditionalFormatting>
        <x14:conditionalFormatting xmlns:xm="http://schemas.microsoft.com/office/excel/2006/main">
          <x14:cfRule type="dataBar" id="{E491C519-F6BB-4DD9-BBE6-6B9AE7D43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L35:L44</xm:sqref>
        </x14:conditionalFormatting>
        <x14:conditionalFormatting xmlns:xm="http://schemas.microsoft.com/office/excel/2006/main">
          <x14:cfRule type="dataBar" id="{12F2659C-4670-4E4D-947E-47A0744AE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M35:M44</xm:sqref>
        </x14:conditionalFormatting>
        <x14:conditionalFormatting xmlns:xm="http://schemas.microsoft.com/office/excel/2006/main">
          <x14:cfRule type="dataBar" id="{837145CA-C4CA-476D-9D68-2DAE4A1170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N35:N44</xm:sqref>
        </x14:conditionalFormatting>
        <x14:conditionalFormatting xmlns:xm="http://schemas.microsoft.com/office/excel/2006/main">
          <x14:cfRule type="dataBar" id="{2A898D29-38B2-400B-BD41-D61F1F8DC1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O35:O44</xm:sqref>
        </x14:conditionalFormatting>
        <x14:conditionalFormatting xmlns:xm="http://schemas.microsoft.com/office/excel/2006/main">
          <x14:cfRule type="dataBar" id="{A0DCA38F-50A5-4E26-A035-A9D8FB60F6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P35:P44</xm:sqref>
        </x14:conditionalFormatting>
        <x14:conditionalFormatting xmlns:xm="http://schemas.microsoft.com/office/excel/2006/main">
          <x14:cfRule type="dataBar" id="{F930318E-9E41-4239-A217-6AD4F9FA43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Q35:Q44</xm:sqref>
        </x14:conditionalFormatting>
        <x14:conditionalFormatting xmlns:xm="http://schemas.microsoft.com/office/excel/2006/main">
          <x14:cfRule type="dataBar" id="{E129CBD7-C699-4B85-AB22-737F21931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R35:R44</xm:sqref>
        </x14:conditionalFormatting>
        <x14:conditionalFormatting xmlns:xm="http://schemas.microsoft.com/office/excel/2006/main">
          <x14:cfRule type="dataBar" id="{6DB8F090-D5D8-468A-95C3-E727C5AAF0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S35:S44</xm:sqref>
        </x14:conditionalFormatting>
        <x14:conditionalFormatting xmlns:xm="http://schemas.microsoft.com/office/excel/2006/main">
          <x14:cfRule type="dataBar" id="{98809572-A643-49C3-AA82-31E32C6E4C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T35:T44</xm:sqref>
        </x14:conditionalFormatting>
        <x14:conditionalFormatting xmlns:xm="http://schemas.microsoft.com/office/excel/2006/main">
          <x14:cfRule type="dataBar" id="{877D2521-B52E-4F7C-8775-B0D7436BA5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U35:U44</xm:sqref>
        </x14:conditionalFormatting>
        <x14:conditionalFormatting xmlns:xm="http://schemas.microsoft.com/office/excel/2006/main">
          <x14:cfRule type="dataBar" id="{496352D6-316C-48E7-8028-BA0AF8CCED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V35:V44</xm:sqref>
        </x14:conditionalFormatting>
        <x14:conditionalFormatting xmlns:xm="http://schemas.microsoft.com/office/excel/2006/main">
          <x14:cfRule type="dataBar" id="{9AABA0F8-D84D-4894-A856-E1E66BBBE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W35:W44</xm:sqref>
        </x14:conditionalFormatting>
        <x14:conditionalFormatting xmlns:xm="http://schemas.microsoft.com/office/excel/2006/main">
          <x14:cfRule type="dataBar" id="{7A03E35B-7906-42AA-96FC-8F1A8305A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X35:X44</xm:sqref>
        </x14:conditionalFormatting>
        <x14:conditionalFormatting xmlns:xm="http://schemas.microsoft.com/office/excel/2006/main">
          <x14:cfRule type="dataBar" id="{E1659108-2CAF-4370-AF01-58A5D3E430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Y35:Y44</xm:sqref>
        </x14:conditionalFormatting>
        <x14:conditionalFormatting xmlns:xm="http://schemas.microsoft.com/office/excel/2006/main">
          <x14:cfRule type="dataBar" id="{CBA75D82-D791-46C3-B20B-7C0C76BF37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D51:D60</xm:sqref>
        </x14:conditionalFormatting>
        <x14:conditionalFormatting xmlns:xm="http://schemas.microsoft.com/office/excel/2006/main">
          <x14:cfRule type="dataBar" id="{D858A564-A8C4-4E36-ADD4-2C55A9EA4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E51:E60</xm:sqref>
        </x14:conditionalFormatting>
        <x14:conditionalFormatting xmlns:xm="http://schemas.microsoft.com/office/excel/2006/main">
          <x14:cfRule type="dataBar" id="{A35D90D6-D893-42BC-93D1-5E399DF763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F51:F60</xm:sqref>
        </x14:conditionalFormatting>
        <x14:conditionalFormatting xmlns:xm="http://schemas.microsoft.com/office/excel/2006/main">
          <x14:cfRule type="dataBar" id="{18AAFFCE-6DD7-48B2-875A-6150169BC2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G51:G60</xm:sqref>
        </x14:conditionalFormatting>
        <x14:conditionalFormatting xmlns:xm="http://schemas.microsoft.com/office/excel/2006/main">
          <x14:cfRule type="dataBar" id="{57A2A8E9-8717-4A53-822D-524D20860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H51:H60</xm:sqref>
        </x14:conditionalFormatting>
        <x14:conditionalFormatting xmlns:xm="http://schemas.microsoft.com/office/excel/2006/main">
          <x14:cfRule type="dataBar" id="{441F75E1-BB7D-4944-AB16-CCEAF51CD3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I51:I60</xm:sqref>
        </x14:conditionalFormatting>
        <x14:conditionalFormatting xmlns:xm="http://schemas.microsoft.com/office/excel/2006/main">
          <x14:cfRule type="dataBar" id="{657FFC7F-5DA7-456B-B9C0-95D8F4C9F6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J51:J60</xm:sqref>
        </x14:conditionalFormatting>
        <x14:conditionalFormatting xmlns:xm="http://schemas.microsoft.com/office/excel/2006/main">
          <x14:cfRule type="dataBar" id="{3BCFFFCA-1296-4CB1-8FED-CFE6922021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K51:K60</xm:sqref>
        </x14:conditionalFormatting>
        <x14:conditionalFormatting xmlns:xm="http://schemas.microsoft.com/office/excel/2006/main">
          <x14:cfRule type="dataBar" id="{798C52CC-4624-4971-BA00-C1749E8CB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L51:L60</xm:sqref>
        </x14:conditionalFormatting>
        <x14:conditionalFormatting xmlns:xm="http://schemas.microsoft.com/office/excel/2006/main">
          <x14:cfRule type="dataBar" id="{0B9692D4-B1AD-44FE-8BC6-08DFBCF9A0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M51:M60</xm:sqref>
        </x14:conditionalFormatting>
        <x14:conditionalFormatting xmlns:xm="http://schemas.microsoft.com/office/excel/2006/main">
          <x14:cfRule type="dataBar" id="{DFE344B2-639B-4B93-9676-A50936096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N51:N60</xm:sqref>
        </x14:conditionalFormatting>
        <x14:conditionalFormatting xmlns:xm="http://schemas.microsoft.com/office/excel/2006/main">
          <x14:cfRule type="dataBar" id="{83FF3778-B0D0-423D-AAFA-A765D5356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O51:O60</xm:sqref>
        </x14:conditionalFormatting>
        <x14:conditionalFormatting xmlns:xm="http://schemas.microsoft.com/office/excel/2006/main">
          <x14:cfRule type="dataBar" id="{563FD844-69F8-4814-9E91-EB50EAC3B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P51:P60</xm:sqref>
        </x14:conditionalFormatting>
        <x14:conditionalFormatting xmlns:xm="http://schemas.microsoft.com/office/excel/2006/main">
          <x14:cfRule type="dataBar" id="{3C374FD9-2C70-44FA-9784-3309AF5FE7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Q51:Q60</xm:sqref>
        </x14:conditionalFormatting>
        <x14:conditionalFormatting xmlns:xm="http://schemas.microsoft.com/office/excel/2006/main">
          <x14:cfRule type="dataBar" id="{5B81C73F-07A6-41F4-81AA-38AA5EA9BA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R51:R60</xm:sqref>
        </x14:conditionalFormatting>
        <x14:conditionalFormatting xmlns:xm="http://schemas.microsoft.com/office/excel/2006/main">
          <x14:cfRule type="dataBar" id="{CB3B49A6-B3D0-4091-A0F8-04682E873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S51:S60</xm:sqref>
        </x14:conditionalFormatting>
        <x14:conditionalFormatting xmlns:xm="http://schemas.microsoft.com/office/excel/2006/main">
          <x14:cfRule type="dataBar" id="{6791FD1A-2A41-47AD-838C-9F1C05CEDA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T51:T60</xm:sqref>
        </x14:conditionalFormatting>
        <x14:conditionalFormatting xmlns:xm="http://schemas.microsoft.com/office/excel/2006/main">
          <x14:cfRule type="dataBar" id="{FBF655EF-B7E6-4C0F-BE2C-DCC7306CBF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U51:U60</xm:sqref>
        </x14:conditionalFormatting>
        <x14:conditionalFormatting xmlns:xm="http://schemas.microsoft.com/office/excel/2006/main">
          <x14:cfRule type="dataBar" id="{D88B0CF6-54F0-4D58-9521-4BCB914116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V51:V60</xm:sqref>
        </x14:conditionalFormatting>
        <x14:conditionalFormatting xmlns:xm="http://schemas.microsoft.com/office/excel/2006/main">
          <x14:cfRule type="dataBar" id="{BA634D2B-582A-4D16-A0BF-B8C395F6A2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W51:W60</xm:sqref>
        </x14:conditionalFormatting>
        <x14:conditionalFormatting xmlns:xm="http://schemas.microsoft.com/office/excel/2006/main">
          <x14:cfRule type="dataBar" id="{04BBFE33-6973-4E30-9D9B-765425D827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X51:X60</xm:sqref>
        </x14:conditionalFormatting>
        <x14:conditionalFormatting xmlns:xm="http://schemas.microsoft.com/office/excel/2006/main">
          <x14:cfRule type="dataBar" id="{EE996BED-DCD7-4C0A-B9DF-B41CE49035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Y51:Y60</xm:sqref>
        </x14:conditionalFormatting>
        <x14:conditionalFormatting xmlns:xm="http://schemas.microsoft.com/office/excel/2006/main">
          <x14:cfRule type="dataBar" id="{2EA1454E-19C8-4BEE-A842-5815E45D06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D67:D76</xm:sqref>
        </x14:conditionalFormatting>
        <x14:conditionalFormatting xmlns:xm="http://schemas.microsoft.com/office/excel/2006/main">
          <x14:cfRule type="dataBar" id="{85FF500C-70ED-4AC6-80D9-020B3137E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E67:E76</xm:sqref>
        </x14:conditionalFormatting>
        <x14:conditionalFormatting xmlns:xm="http://schemas.microsoft.com/office/excel/2006/main">
          <x14:cfRule type="dataBar" id="{1E0E5A15-F2AF-476F-B2E0-B803C7CE6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F67:F76</xm:sqref>
        </x14:conditionalFormatting>
        <x14:conditionalFormatting xmlns:xm="http://schemas.microsoft.com/office/excel/2006/main">
          <x14:cfRule type="dataBar" id="{CCBDAD71-4620-4FFB-BD4E-DA4F0425D5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G67:G76</xm:sqref>
        </x14:conditionalFormatting>
        <x14:conditionalFormatting xmlns:xm="http://schemas.microsoft.com/office/excel/2006/main">
          <x14:cfRule type="dataBar" id="{5F19B1DD-4A6D-4F15-9C8A-E1DFD72A48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H67:H76</xm:sqref>
        </x14:conditionalFormatting>
        <x14:conditionalFormatting xmlns:xm="http://schemas.microsoft.com/office/excel/2006/main">
          <x14:cfRule type="dataBar" id="{7D82E6B1-39B7-4535-A725-A75C68136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I67:I76</xm:sqref>
        </x14:conditionalFormatting>
        <x14:conditionalFormatting xmlns:xm="http://schemas.microsoft.com/office/excel/2006/main">
          <x14:cfRule type="dataBar" id="{650AF42A-0FAD-4E0C-B570-33893FDDE2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J67:J76</xm:sqref>
        </x14:conditionalFormatting>
        <x14:conditionalFormatting xmlns:xm="http://schemas.microsoft.com/office/excel/2006/main">
          <x14:cfRule type="dataBar" id="{7E32F116-6752-4A9C-9FA5-900A7FF978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K67:K76</xm:sqref>
        </x14:conditionalFormatting>
        <x14:conditionalFormatting xmlns:xm="http://schemas.microsoft.com/office/excel/2006/main">
          <x14:cfRule type="dataBar" id="{BE71547B-71EE-42C0-A108-469CA8D2ED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L67:L76</xm:sqref>
        </x14:conditionalFormatting>
        <x14:conditionalFormatting xmlns:xm="http://schemas.microsoft.com/office/excel/2006/main">
          <x14:cfRule type="dataBar" id="{76F686B0-6452-4EED-BD0E-24E30B27B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M67:M76</xm:sqref>
        </x14:conditionalFormatting>
        <x14:conditionalFormatting xmlns:xm="http://schemas.microsoft.com/office/excel/2006/main">
          <x14:cfRule type="dataBar" id="{8203FEAB-2E9C-4379-B7FF-CB4FDE54C3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N67:N76</xm:sqref>
        </x14:conditionalFormatting>
        <x14:conditionalFormatting xmlns:xm="http://schemas.microsoft.com/office/excel/2006/main">
          <x14:cfRule type="dataBar" id="{3FC67A66-11A6-48B4-959C-C2F23753E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O67:O76</xm:sqref>
        </x14:conditionalFormatting>
        <x14:conditionalFormatting xmlns:xm="http://schemas.microsoft.com/office/excel/2006/main">
          <x14:cfRule type="dataBar" id="{F5D6F41F-7063-467D-AD00-6F4152601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P67:P76</xm:sqref>
        </x14:conditionalFormatting>
        <x14:conditionalFormatting xmlns:xm="http://schemas.microsoft.com/office/excel/2006/main">
          <x14:cfRule type="dataBar" id="{DA6A0A25-F3FB-44CE-B8D2-80B82082DB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Q67:Q76</xm:sqref>
        </x14:conditionalFormatting>
        <x14:conditionalFormatting xmlns:xm="http://schemas.microsoft.com/office/excel/2006/main">
          <x14:cfRule type="dataBar" id="{CD5D243C-EB93-4B05-8578-561B2FFB8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R67:R76</xm:sqref>
        </x14:conditionalFormatting>
        <x14:conditionalFormatting xmlns:xm="http://schemas.microsoft.com/office/excel/2006/main">
          <x14:cfRule type="dataBar" id="{B75694DC-EE4C-4C05-A203-E78799A9B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S67:S76</xm:sqref>
        </x14:conditionalFormatting>
        <x14:conditionalFormatting xmlns:xm="http://schemas.microsoft.com/office/excel/2006/main">
          <x14:cfRule type="dataBar" id="{D74D4D36-964D-445A-A4F8-A4A404C17E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T67:T76</xm:sqref>
        </x14:conditionalFormatting>
        <x14:conditionalFormatting xmlns:xm="http://schemas.microsoft.com/office/excel/2006/main">
          <x14:cfRule type="dataBar" id="{37BC1B22-C6BB-4C93-9090-842FA4560D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U67:U76</xm:sqref>
        </x14:conditionalFormatting>
        <x14:conditionalFormatting xmlns:xm="http://schemas.microsoft.com/office/excel/2006/main">
          <x14:cfRule type="dataBar" id="{A786B75D-8D9A-4457-9707-A4C376B3E4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V67:V76</xm:sqref>
        </x14:conditionalFormatting>
        <x14:conditionalFormatting xmlns:xm="http://schemas.microsoft.com/office/excel/2006/main">
          <x14:cfRule type="dataBar" id="{39581DDA-EC69-4B9A-B5B3-F8A6B9268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W67:W76</xm:sqref>
        </x14:conditionalFormatting>
        <x14:conditionalFormatting xmlns:xm="http://schemas.microsoft.com/office/excel/2006/main">
          <x14:cfRule type="dataBar" id="{6D2CB93A-6BC4-4E4A-8F33-E7273D41DC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X67:X76</xm:sqref>
        </x14:conditionalFormatting>
        <x14:conditionalFormatting xmlns:xm="http://schemas.microsoft.com/office/excel/2006/main">
          <x14:cfRule type="dataBar" id="{E863FF94-141E-4C1A-A666-8F4B6A197C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Y67:Y76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広告費グラフ</vt:lpstr>
      <vt:lpstr>広告費(グラフ用)</vt:lpstr>
      <vt:lpstr>元データ</vt:lpstr>
      <vt:lpstr>元データ (2)</vt:lpstr>
      <vt:lpstr>参考用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TAIICHIRO SHIBUYA</dc:creator>
  <cp:lastModifiedBy>TAIICHIRO SHIBUYA</cp:lastModifiedBy>
  <dcterms:created xsi:type="dcterms:W3CDTF">2014-03-17T09:46:38Z</dcterms:created>
  <dcterms:modified xsi:type="dcterms:W3CDTF">2015-06-09T03:01:42Z</dcterms:modified>
</cp:coreProperties>
</file>